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\Metod\Мотивирующий мониторинг 2021\"/>
    </mc:Choice>
  </mc:AlternateContent>
  <xr:revisionPtr revIDLastSave="0" documentId="13_ncr:1_{658D16ED-20E2-4AD2-85D3-DA26E60CF4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декс (2)" sheetId="3" r:id="rId1"/>
    <sheet name="Индекс" sheetId="2" r:id="rId2"/>
    <sheet name="Лист1" sheetId="4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Индекс!$B$2:$BH$2</definedName>
    <definedName name="_xlnm._FilterDatabase" localSheetId="0" hidden="1">'Индекс (2)'!$B$3:$DG$3</definedName>
    <definedName name="_xlnm.Print_Area" localSheetId="1">Индекс!$A$1:$BR$28</definedName>
    <definedName name="_xlnm.Print_Area" localSheetId="0">'Индекс (2)'!$A$1:$GK$29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7" i="3" l="1"/>
  <c r="BS17" i="3"/>
  <c r="CQ17" i="3"/>
  <c r="CY23" i="3"/>
  <c r="CY5" i="3"/>
  <c r="CY6" i="3"/>
  <c r="CY7" i="3"/>
  <c r="CY8" i="3"/>
  <c r="CY4" i="3"/>
  <c r="CY20" i="3"/>
  <c r="CY22" i="3"/>
  <c r="CT23" i="3"/>
  <c r="CU23" i="3" s="1"/>
  <c r="CP23" i="3"/>
  <c r="CQ23" i="3" s="1"/>
  <c r="CL23" i="3"/>
  <c r="CM23" i="3" s="1"/>
  <c r="CT22" i="3"/>
  <c r="CU22" i="3" s="1"/>
  <c r="CP22" i="3"/>
  <c r="CQ22" i="3" s="1"/>
  <c r="CL22" i="3"/>
  <c r="CM22" i="3" s="1"/>
  <c r="CT21" i="3"/>
  <c r="CU21" i="3" s="1"/>
  <c r="CP21" i="3"/>
  <c r="CQ21" i="3" s="1"/>
  <c r="CL21" i="3"/>
  <c r="CM21" i="3" s="1"/>
  <c r="CT20" i="3"/>
  <c r="CU20" i="3" s="1"/>
  <c r="CP20" i="3"/>
  <c r="CQ20" i="3" s="1"/>
  <c r="CL20" i="3"/>
  <c r="CM20" i="3" s="1"/>
  <c r="CY19" i="3"/>
  <c r="CT19" i="3"/>
  <c r="CU19" i="3" s="1"/>
  <c r="CP19" i="3"/>
  <c r="CQ19" i="3" s="1"/>
  <c r="CL19" i="3"/>
  <c r="CM19" i="3" s="1"/>
  <c r="CT18" i="3"/>
  <c r="CU18" i="3" s="1"/>
  <c r="CP18" i="3"/>
  <c r="CQ18" i="3" s="1"/>
  <c r="CL18" i="3"/>
  <c r="CM18" i="3" s="1"/>
  <c r="CY17" i="3"/>
  <c r="CT17" i="3"/>
  <c r="CU17" i="3" s="1"/>
  <c r="CP17" i="3"/>
  <c r="CL17" i="3"/>
  <c r="CM17" i="3" s="1"/>
  <c r="CY16" i="3"/>
  <c r="CT16" i="3"/>
  <c r="CU16" i="3" s="1"/>
  <c r="CP16" i="3"/>
  <c r="CQ16" i="3" s="1"/>
  <c r="CL16" i="3"/>
  <c r="CM16" i="3" s="1"/>
  <c r="CY15" i="3"/>
  <c r="CT15" i="3"/>
  <c r="CU15" i="3" s="1"/>
  <c r="CP15" i="3"/>
  <c r="CQ15" i="3" s="1"/>
  <c r="CL15" i="3"/>
  <c r="CM15" i="3" s="1"/>
  <c r="CY14" i="3"/>
  <c r="CT14" i="3"/>
  <c r="CU14" i="3" s="1"/>
  <c r="CP14" i="3"/>
  <c r="CQ14" i="3" s="1"/>
  <c r="CL14" i="3"/>
  <c r="CM14" i="3" s="1"/>
  <c r="CY13" i="3"/>
  <c r="CT13" i="3"/>
  <c r="CU13" i="3" s="1"/>
  <c r="CP13" i="3"/>
  <c r="CQ13" i="3" s="1"/>
  <c r="CL13" i="3"/>
  <c r="CM13" i="3" s="1"/>
  <c r="CY12" i="3"/>
  <c r="CT12" i="3"/>
  <c r="CU12" i="3" s="1"/>
  <c r="CP12" i="3"/>
  <c r="CQ12" i="3" s="1"/>
  <c r="CL12" i="3"/>
  <c r="CM12" i="3" s="1"/>
  <c r="CY11" i="3"/>
  <c r="CT11" i="3"/>
  <c r="CU11" i="3" s="1"/>
  <c r="CP11" i="3"/>
  <c r="CQ11" i="3" s="1"/>
  <c r="CL11" i="3"/>
  <c r="CM11" i="3" s="1"/>
  <c r="CY10" i="3"/>
  <c r="CT10" i="3"/>
  <c r="CU10" i="3" s="1"/>
  <c r="CP10" i="3"/>
  <c r="CQ10" i="3" s="1"/>
  <c r="CL10" i="3"/>
  <c r="CM10" i="3" s="1"/>
  <c r="CT9" i="3"/>
  <c r="CU9" i="3" s="1"/>
  <c r="CP9" i="3"/>
  <c r="CQ9" i="3" s="1"/>
  <c r="CL9" i="3"/>
  <c r="CM9" i="3" s="1"/>
  <c r="CT8" i="3"/>
  <c r="CU8" i="3" s="1"/>
  <c r="CP8" i="3"/>
  <c r="CQ8" i="3" s="1"/>
  <c r="CL8" i="3"/>
  <c r="CM8" i="3" s="1"/>
  <c r="CT7" i="3"/>
  <c r="CU7" i="3" s="1"/>
  <c r="CP7" i="3"/>
  <c r="CQ7" i="3" s="1"/>
  <c r="CL7" i="3"/>
  <c r="CM7" i="3" s="1"/>
  <c r="CT6" i="3"/>
  <c r="CU6" i="3" s="1"/>
  <c r="CP6" i="3"/>
  <c r="CQ6" i="3" s="1"/>
  <c r="CL6" i="3"/>
  <c r="CM6" i="3" s="1"/>
  <c r="CT5" i="3"/>
  <c r="CU5" i="3" s="1"/>
  <c r="CP5" i="3"/>
  <c r="CQ5" i="3" s="1"/>
  <c r="CL5" i="3"/>
  <c r="CM5" i="3" s="1"/>
  <c r="CV5" i="3" s="1"/>
  <c r="CT4" i="3"/>
  <c r="CU4" i="3" s="1"/>
  <c r="CP4" i="3"/>
  <c r="CQ4" i="3" s="1"/>
  <c r="CL4" i="3"/>
  <c r="CM4" i="3" s="1"/>
  <c r="CV9" i="3" l="1"/>
  <c r="CV23" i="3"/>
  <c r="CV6" i="3"/>
  <c r="CV8" i="3"/>
  <c r="CV22" i="3"/>
  <c r="CV17" i="3"/>
  <c r="CV21" i="3"/>
  <c r="CV7" i="3"/>
  <c r="CV10" i="3"/>
  <c r="CV11" i="3"/>
  <c r="CV12" i="3"/>
  <c r="CV13" i="3"/>
  <c r="CV14" i="3"/>
  <c r="CV15" i="3"/>
  <c r="CV4" i="3"/>
  <c r="CV19" i="3"/>
  <c r="CE4" i="3"/>
  <c r="CV20" i="3" l="1"/>
  <c r="CV18" i="3"/>
  <c r="CV16" i="3"/>
  <c r="BB8" i="3" l="1"/>
  <c r="BC8" i="3" s="1"/>
  <c r="BB9" i="3"/>
  <c r="BB10" i="3"/>
  <c r="BB11" i="3"/>
  <c r="BC11" i="3" s="1"/>
  <c r="BB12" i="3"/>
  <c r="BC12" i="3" s="1"/>
  <c r="BB13" i="3"/>
  <c r="BC13" i="3" s="1"/>
  <c r="BB14" i="3"/>
  <c r="BB15" i="3"/>
  <c r="BC15" i="3" s="1"/>
  <c r="BB16" i="3"/>
  <c r="BC16" i="3" s="1"/>
  <c r="BB17" i="3"/>
  <c r="BC17" i="3" s="1"/>
  <c r="BB18" i="3"/>
  <c r="BB19" i="3"/>
  <c r="BC19" i="3" s="1"/>
  <c r="BB20" i="3"/>
  <c r="BC20" i="3" s="1"/>
  <c r="BB21" i="3"/>
  <c r="BC21" i="3" s="1"/>
  <c r="BB22" i="3"/>
  <c r="BB23" i="3"/>
  <c r="BC23" i="3" s="1"/>
  <c r="BB7" i="3"/>
  <c r="BB6" i="3"/>
  <c r="BB5" i="3"/>
  <c r="BG6" i="3"/>
  <c r="BH6" i="3" s="1"/>
  <c r="BG7" i="3"/>
  <c r="BH7" i="3" s="1"/>
  <c r="BG8" i="3"/>
  <c r="BH8" i="3" s="1"/>
  <c r="BG9" i="3"/>
  <c r="BH9" i="3" s="1"/>
  <c r="BG10" i="3"/>
  <c r="BH10" i="3" s="1"/>
  <c r="BG11" i="3"/>
  <c r="BH11" i="3" s="1"/>
  <c r="BG12" i="3"/>
  <c r="BH12" i="3" s="1"/>
  <c r="BG13" i="3"/>
  <c r="BH13" i="3" s="1"/>
  <c r="BG14" i="3"/>
  <c r="BH14" i="3" s="1"/>
  <c r="BG15" i="3"/>
  <c r="BH15" i="3" s="1"/>
  <c r="BG16" i="3"/>
  <c r="BH16" i="3" s="1"/>
  <c r="BG17" i="3"/>
  <c r="BH17" i="3" s="1"/>
  <c r="BG18" i="3"/>
  <c r="BH18" i="3" s="1"/>
  <c r="BG19" i="3"/>
  <c r="BH19" i="3" s="1"/>
  <c r="BG20" i="3"/>
  <c r="BH20" i="3" s="1"/>
  <c r="BG21" i="3"/>
  <c r="BH21" i="3" s="1"/>
  <c r="BG22" i="3"/>
  <c r="BH22" i="3" s="1"/>
  <c r="BG23" i="3"/>
  <c r="BH23" i="3" s="1"/>
  <c r="BG5" i="3"/>
  <c r="BH5" i="3" s="1"/>
  <c r="BG4" i="3"/>
  <c r="BH4" i="3" s="1"/>
  <c r="BC6" i="3"/>
  <c r="BC10" i="3"/>
  <c r="BC14" i="3"/>
  <c r="BC18" i="3"/>
  <c r="BC22" i="3"/>
  <c r="AM5" i="3" l="1"/>
  <c r="AN5" i="3" s="1"/>
  <c r="AM6" i="3"/>
  <c r="AN6" i="3" s="1"/>
  <c r="AM7" i="3"/>
  <c r="AN7" i="3" s="1"/>
  <c r="AM8" i="3"/>
  <c r="AN8" i="3" s="1"/>
  <c r="AM9" i="3"/>
  <c r="AN9" i="3" s="1"/>
  <c r="AM10" i="3"/>
  <c r="AN10" i="3" s="1"/>
  <c r="AM11" i="3"/>
  <c r="AN11" i="3" s="1"/>
  <c r="AM12" i="3"/>
  <c r="AN12" i="3" s="1"/>
  <c r="AM13" i="3"/>
  <c r="AN13" i="3" s="1"/>
  <c r="AM14" i="3"/>
  <c r="AN14" i="3" s="1"/>
  <c r="AM15" i="3"/>
  <c r="AN15" i="3" s="1"/>
  <c r="AM16" i="3"/>
  <c r="AM17" i="3"/>
  <c r="AN17" i="3" s="1"/>
  <c r="AM18" i="3"/>
  <c r="AN18" i="3" s="1"/>
  <c r="AM19" i="3"/>
  <c r="AN19" i="3" s="1"/>
  <c r="AM20" i="3"/>
  <c r="AN20" i="3" s="1"/>
  <c r="AM21" i="3"/>
  <c r="AM22" i="3"/>
  <c r="AN22" i="3" s="1"/>
  <c r="AM23" i="3"/>
  <c r="AN23" i="3" s="1"/>
  <c r="AM4" i="3"/>
  <c r="AN4" i="3" s="1"/>
  <c r="U5" i="3"/>
  <c r="V5" i="3" s="1"/>
  <c r="U6" i="3"/>
  <c r="V6" i="3" s="1"/>
  <c r="U7" i="3"/>
  <c r="V7" i="3" s="1"/>
  <c r="U8" i="3"/>
  <c r="V8" i="3" s="1"/>
  <c r="U9" i="3"/>
  <c r="V9" i="3" s="1"/>
  <c r="U10" i="3"/>
  <c r="V10" i="3" s="1"/>
  <c r="U11" i="3"/>
  <c r="V11" i="3" s="1"/>
  <c r="U12" i="3"/>
  <c r="V12" i="3" s="1"/>
  <c r="U13" i="3"/>
  <c r="V13" i="3" s="1"/>
  <c r="U14" i="3"/>
  <c r="V14" i="3" s="1"/>
  <c r="U15" i="3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4" i="3"/>
  <c r="V4" i="3" s="1"/>
  <c r="DE23" i="3" l="1"/>
  <c r="DB23" i="3"/>
  <c r="DE22" i="3"/>
  <c r="DB22" i="3"/>
  <c r="DE21" i="3"/>
  <c r="DB21" i="3"/>
  <c r="DE20" i="3"/>
  <c r="DB20" i="3"/>
  <c r="DE19" i="3"/>
  <c r="DB19" i="3"/>
  <c r="DE18" i="3"/>
  <c r="DB18" i="3"/>
  <c r="DE17" i="3"/>
  <c r="DB17" i="3"/>
  <c r="DE16" i="3"/>
  <c r="DB16" i="3"/>
  <c r="DE15" i="3"/>
  <c r="DB15" i="3"/>
  <c r="DE14" i="3"/>
  <c r="DB14" i="3"/>
  <c r="DE13" i="3"/>
  <c r="DB13" i="3"/>
  <c r="DE12" i="3"/>
  <c r="DB12" i="3"/>
  <c r="DE11" i="3"/>
  <c r="DB11" i="3"/>
  <c r="DE10" i="3"/>
  <c r="DB10" i="3"/>
  <c r="DE9" i="3"/>
  <c r="DB9" i="3"/>
  <c r="DE8" i="3"/>
  <c r="DB8" i="3"/>
  <c r="DE7" i="3"/>
  <c r="DB7" i="3"/>
  <c r="DE6" i="3"/>
  <c r="DB6" i="3"/>
  <c r="DE5" i="3"/>
  <c r="DB5" i="3"/>
  <c r="DE4" i="3"/>
  <c r="DB4" i="3"/>
  <c r="CH23" i="3"/>
  <c r="CE23" i="3"/>
  <c r="CH22" i="3"/>
  <c r="CE22" i="3"/>
  <c r="CH21" i="3"/>
  <c r="CE21" i="3"/>
  <c r="CH20" i="3"/>
  <c r="CE20" i="3"/>
  <c r="CH19" i="3"/>
  <c r="CE19" i="3"/>
  <c r="CH18" i="3"/>
  <c r="CE18" i="3"/>
  <c r="CH17" i="3"/>
  <c r="CE17" i="3"/>
  <c r="CH16" i="3"/>
  <c r="CE16" i="3"/>
  <c r="CH15" i="3"/>
  <c r="CE15" i="3"/>
  <c r="CH14" i="3"/>
  <c r="CE14" i="3"/>
  <c r="CH13" i="3"/>
  <c r="CE13" i="3"/>
  <c r="CH12" i="3"/>
  <c r="CE12" i="3"/>
  <c r="CH11" i="3"/>
  <c r="CE11" i="3"/>
  <c r="CH10" i="3"/>
  <c r="CE10" i="3"/>
  <c r="CH9" i="3"/>
  <c r="CE9" i="3"/>
  <c r="CH8" i="3"/>
  <c r="CE8" i="3"/>
  <c r="CH7" i="3"/>
  <c r="CE7" i="3"/>
  <c r="CH6" i="3"/>
  <c r="CE6" i="3"/>
  <c r="CH5" i="3"/>
  <c r="CE5" i="3"/>
  <c r="CH4" i="3"/>
  <c r="BZ22" i="3"/>
  <c r="BX23" i="3"/>
  <c r="BT23" i="3"/>
  <c r="BZ23" i="3"/>
  <c r="BQ23" i="3"/>
  <c r="BO23" i="3"/>
  <c r="BQ22" i="3"/>
  <c r="BO22" i="3"/>
  <c r="BZ21" i="3"/>
  <c r="BQ21" i="3"/>
  <c r="BO21" i="3"/>
  <c r="BQ20" i="3"/>
  <c r="BO20" i="3"/>
  <c r="BZ19" i="3"/>
  <c r="BQ19" i="3"/>
  <c r="BO19" i="3"/>
  <c r="BQ18" i="3"/>
  <c r="BO18" i="3"/>
  <c r="BZ17" i="3"/>
  <c r="BQ17" i="3"/>
  <c r="BO17" i="3"/>
  <c r="BQ16" i="3"/>
  <c r="BO16" i="3"/>
  <c r="BZ15" i="3"/>
  <c r="BQ15" i="3"/>
  <c r="BO15" i="3"/>
  <c r="BQ14" i="3"/>
  <c r="BO14" i="3"/>
  <c r="BZ13" i="3"/>
  <c r="BQ13" i="3"/>
  <c r="BO13" i="3"/>
  <c r="BQ12" i="3"/>
  <c r="BO12" i="3"/>
  <c r="BZ11" i="3"/>
  <c r="BQ11" i="3"/>
  <c r="BO11" i="3"/>
  <c r="BQ10" i="3"/>
  <c r="BO10" i="3"/>
  <c r="BZ9" i="3"/>
  <c r="BQ9" i="3"/>
  <c r="BO9" i="3"/>
  <c r="BQ8" i="3"/>
  <c r="BO8" i="3"/>
  <c r="BZ7" i="3"/>
  <c r="BQ7" i="3"/>
  <c r="BO7" i="3"/>
  <c r="BQ6" i="3"/>
  <c r="BO6" i="3"/>
  <c r="BZ5" i="3"/>
  <c r="BQ5" i="3"/>
  <c r="BO5" i="3"/>
  <c r="BQ4" i="3"/>
  <c r="BO4" i="3"/>
  <c r="BD25" i="3"/>
  <c r="BE22" i="3" s="1"/>
  <c r="BB25" i="3"/>
  <c r="AX25" i="3"/>
  <c r="AY22" i="3" s="1"/>
  <c r="BL23" i="3"/>
  <c r="BJ23" i="3"/>
  <c r="AS23" i="3"/>
  <c r="BL22" i="3"/>
  <c r="BJ22" i="3"/>
  <c r="AS22" i="3"/>
  <c r="BL21" i="3"/>
  <c r="BJ21" i="3"/>
  <c r="AS21" i="3"/>
  <c r="BL20" i="3"/>
  <c r="BJ20" i="3"/>
  <c r="AS20" i="3"/>
  <c r="BL19" i="3"/>
  <c r="BJ19" i="3"/>
  <c r="BE19" i="3"/>
  <c r="AS19" i="3"/>
  <c r="BL18" i="3"/>
  <c r="BJ18" i="3"/>
  <c r="AS18" i="3"/>
  <c r="BL17" i="3"/>
  <c r="BJ17" i="3"/>
  <c r="AS17" i="3"/>
  <c r="BL16" i="3"/>
  <c r="BJ16" i="3"/>
  <c r="AS16" i="3"/>
  <c r="BL15" i="3"/>
  <c r="BJ15" i="3"/>
  <c r="AS15" i="3"/>
  <c r="BL14" i="3"/>
  <c r="BJ14" i="3"/>
  <c r="AS14" i="3"/>
  <c r="BL13" i="3"/>
  <c r="BJ13" i="3"/>
  <c r="AS13" i="3"/>
  <c r="BL12" i="3"/>
  <c r="BJ12" i="3"/>
  <c r="AS12" i="3"/>
  <c r="BL11" i="3"/>
  <c r="BJ11" i="3"/>
  <c r="BE11" i="3"/>
  <c r="AS11" i="3"/>
  <c r="BL10" i="3"/>
  <c r="BJ10" i="3"/>
  <c r="AS10" i="3"/>
  <c r="BL9" i="3"/>
  <c r="BJ9" i="3"/>
  <c r="AS9" i="3"/>
  <c r="BL8" i="3"/>
  <c r="BJ8" i="3"/>
  <c r="AS8" i="3"/>
  <c r="BL7" i="3"/>
  <c r="BJ7" i="3"/>
  <c r="BE7" i="3"/>
  <c r="AS7" i="3"/>
  <c r="BL6" i="3"/>
  <c r="BJ6" i="3"/>
  <c r="AS6" i="3"/>
  <c r="BL5" i="3"/>
  <c r="BJ5" i="3"/>
  <c r="AS5" i="3"/>
  <c r="BL4" i="3"/>
  <c r="BJ4" i="3"/>
  <c r="AS4" i="3"/>
  <c r="AJ23" i="3"/>
  <c r="AJ22" i="3"/>
  <c r="AJ21" i="3"/>
  <c r="AO21" i="3" s="1"/>
  <c r="AJ20" i="3"/>
  <c r="AJ19" i="3"/>
  <c r="AJ18" i="3"/>
  <c r="AJ17" i="3"/>
  <c r="AJ16" i="3"/>
  <c r="AO16" i="3" s="1"/>
  <c r="AJ15" i="3"/>
  <c r="AJ14" i="3"/>
  <c r="AJ13" i="3"/>
  <c r="AJ12" i="3"/>
  <c r="AJ11" i="3"/>
  <c r="AJ10" i="3"/>
  <c r="AJ9" i="3"/>
  <c r="AJ8" i="3"/>
  <c r="AJ7" i="3"/>
  <c r="AJ6" i="3"/>
  <c r="AJ5" i="3"/>
  <c r="AJ4" i="3"/>
  <c r="AE23" i="3"/>
  <c r="AF23" i="3" s="1"/>
  <c r="Y23" i="3"/>
  <c r="Z23" i="3" s="1"/>
  <c r="AE22" i="3"/>
  <c r="AF22" i="3" s="1"/>
  <c r="Y22" i="3"/>
  <c r="Z22" i="3" s="1"/>
  <c r="AF21" i="3"/>
  <c r="Y21" i="3"/>
  <c r="Z21" i="3" s="1"/>
  <c r="AE20" i="3"/>
  <c r="AF20" i="3" s="1"/>
  <c r="Y20" i="3"/>
  <c r="AE19" i="3"/>
  <c r="AF19" i="3" s="1"/>
  <c r="Y19" i="3"/>
  <c r="AF18" i="3"/>
  <c r="Y18" i="3"/>
  <c r="Z18" i="3" s="1"/>
  <c r="AE17" i="3"/>
  <c r="AF17" i="3" s="1"/>
  <c r="Y17" i="3"/>
  <c r="Z17" i="3" s="1"/>
  <c r="AE16" i="3"/>
  <c r="AF16" i="3" s="1"/>
  <c r="Y16" i="3"/>
  <c r="Z16" i="3" s="1"/>
  <c r="AE15" i="3"/>
  <c r="AF15" i="3" s="1"/>
  <c r="Y15" i="3"/>
  <c r="Z15" i="3" s="1"/>
  <c r="AE14" i="3"/>
  <c r="AF14" i="3" s="1"/>
  <c r="Y14" i="3"/>
  <c r="Z14" i="3" s="1"/>
  <c r="AE13" i="3"/>
  <c r="AF13" i="3" s="1"/>
  <c r="Y13" i="3"/>
  <c r="Z13" i="3" s="1"/>
  <c r="AE12" i="3"/>
  <c r="AF12" i="3" s="1"/>
  <c r="Y12" i="3"/>
  <c r="Z12" i="3" s="1"/>
  <c r="AE11" i="3"/>
  <c r="AF11" i="3" s="1"/>
  <c r="Y11" i="3"/>
  <c r="Z11" i="3" s="1"/>
  <c r="AF10" i="3"/>
  <c r="Y10" i="3"/>
  <c r="Z10" i="3" s="1"/>
  <c r="AE9" i="3"/>
  <c r="AF9" i="3" s="1"/>
  <c r="Y9" i="3"/>
  <c r="Z9" i="3" s="1"/>
  <c r="AE8" i="3"/>
  <c r="AF8" i="3" s="1"/>
  <c r="Y8" i="3"/>
  <c r="Z8" i="3" s="1"/>
  <c r="AE7" i="3"/>
  <c r="AF7" i="3" s="1"/>
  <c r="Y7" i="3"/>
  <c r="Z7" i="3" s="1"/>
  <c r="AE6" i="3"/>
  <c r="AF6" i="3" s="1"/>
  <c r="Y6" i="3"/>
  <c r="Z6" i="3" s="1"/>
  <c r="AE5" i="3"/>
  <c r="AF5" i="3" s="1"/>
  <c r="Y5" i="3"/>
  <c r="Z5" i="3" s="1"/>
  <c r="AF4" i="3"/>
  <c r="Y4" i="3"/>
  <c r="Z4" i="3" s="1"/>
  <c r="P23" i="3"/>
  <c r="M23" i="3"/>
  <c r="P22" i="3"/>
  <c r="M22" i="3"/>
  <c r="P21" i="3"/>
  <c r="M21" i="3"/>
  <c r="P20" i="3"/>
  <c r="M20" i="3"/>
  <c r="P19" i="3"/>
  <c r="M19" i="3"/>
  <c r="P18" i="3"/>
  <c r="M18" i="3"/>
  <c r="P17" i="3"/>
  <c r="M17" i="3"/>
  <c r="P16" i="3"/>
  <c r="M16" i="3"/>
  <c r="P15" i="3"/>
  <c r="M15" i="3"/>
  <c r="P14" i="3"/>
  <c r="M14" i="3"/>
  <c r="P13" i="3"/>
  <c r="M13" i="3"/>
  <c r="P12" i="3"/>
  <c r="M12" i="3"/>
  <c r="P11" i="3"/>
  <c r="M11" i="3"/>
  <c r="P10" i="3"/>
  <c r="M10" i="3"/>
  <c r="P9" i="3"/>
  <c r="M9" i="3"/>
  <c r="P8" i="3"/>
  <c r="M8" i="3"/>
  <c r="P7" i="3"/>
  <c r="M7" i="3"/>
  <c r="P6" i="3"/>
  <c r="M6" i="3"/>
  <c r="P5" i="3"/>
  <c r="M5" i="3"/>
  <c r="P4" i="3"/>
  <c r="M4" i="3"/>
  <c r="I24" i="3"/>
  <c r="H23" i="3"/>
  <c r="I23" i="3" s="1"/>
  <c r="J23" i="3" s="1"/>
  <c r="E23" i="3"/>
  <c r="H22" i="3"/>
  <c r="I22" i="3" s="1"/>
  <c r="J22" i="3" s="1"/>
  <c r="E22" i="3"/>
  <c r="H21" i="3"/>
  <c r="I21" i="3" s="1"/>
  <c r="J21" i="3" s="1"/>
  <c r="E21" i="3"/>
  <c r="H20" i="3"/>
  <c r="I20" i="3" s="1"/>
  <c r="J20" i="3" s="1"/>
  <c r="E20" i="3"/>
  <c r="H19" i="3"/>
  <c r="I19" i="3" s="1"/>
  <c r="J19" i="3" s="1"/>
  <c r="E19" i="3"/>
  <c r="H18" i="3"/>
  <c r="I18" i="3" s="1"/>
  <c r="J18" i="3" s="1"/>
  <c r="E18" i="3"/>
  <c r="H17" i="3"/>
  <c r="I17" i="3" s="1"/>
  <c r="J17" i="3" s="1"/>
  <c r="E17" i="3"/>
  <c r="H16" i="3"/>
  <c r="I16" i="3" s="1"/>
  <c r="J16" i="3" s="1"/>
  <c r="E16" i="3"/>
  <c r="H15" i="3"/>
  <c r="I15" i="3" s="1"/>
  <c r="J15" i="3" s="1"/>
  <c r="E15" i="3"/>
  <c r="H14" i="3"/>
  <c r="I14" i="3" s="1"/>
  <c r="J14" i="3" s="1"/>
  <c r="E14" i="3"/>
  <c r="H13" i="3"/>
  <c r="I13" i="3" s="1"/>
  <c r="J13" i="3" s="1"/>
  <c r="E13" i="3"/>
  <c r="H12" i="3"/>
  <c r="I12" i="3" s="1"/>
  <c r="J12" i="3" s="1"/>
  <c r="E12" i="3"/>
  <c r="H11" i="3"/>
  <c r="I11" i="3" s="1"/>
  <c r="J11" i="3" s="1"/>
  <c r="E11" i="3"/>
  <c r="H10" i="3"/>
  <c r="I10" i="3" s="1"/>
  <c r="J10" i="3" s="1"/>
  <c r="E10" i="3"/>
  <c r="H9" i="3"/>
  <c r="I9" i="3" s="1"/>
  <c r="J9" i="3" s="1"/>
  <c r="E9" i="3"/>
  <c r="H8" i="3"/>
  <c r="I8" i="3" s="1"/>
  <c r="J8" i="3" s="1"/>
  <c r="E8" i="3"/>
  <c r="H7" i="3"/>
  <c r="I7" i="3" s="1"/>
  <c r="J7" i="3" s="1"/>
  <c r="E7" i="3"/>
  <c r="H6" i="3"/>
  <c r="I6" i="3" s="1"/>
  <c r="J6" i="3" s="1"/>
  <c r="E6" i="3"/>
  <c r="H5" i="3"/>
  <c r="I5" i="3" s="1"/>
  <c r="J5" i="3" s="1"/>
  <c r="E5" i="3"/>
  <c r="H4" i="3"/>
  <c r="I4" i="3" s="1"/>
  <c r="J4" i="3" s="1"/>
  <c r="E4" i="3"/>
  <c r="BE15" i="3" l="1"/>
  <c r="BE5" i="3"/>
  <c r="BE9" i="3"/>
  <c r="BE13" i="3"/>
  <c r="BE17" i="3"/>
  <c r="BE21" i="3"/>
  <c r="AG4" i="3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21" i="3"/>
  <c r="AG22" i="3"/>
  <c r="AG23" i="3"/>
  <c r="AY5" i="3"/>
  <c r="AY7" i="3"/>
  <c r="AY9" i="3"/>
  <c r="AY11" i="3"/>
  <c r="AY13" i="3"/>
  <c r="AY15" i="3"/>
  <c r="AY17" i="3"/>
  <c r="AY19" i="3"/>
  <c r="AY21" i="3"/>
  <c r="BE23" i="3"/>
  <c r="DF14" i="3"/>
  <c r="DF16" i="3"/>
  <c r="DF22" i="3"/>
  <c r="BC9" i="3"/>
  <c r="BC5" i="3"/>
  <c r="BC7" i="3"/>
  <c r="BC4" i="3"/>
  <c r="AY23" i="3"/>
  <c r="CI4" i="3"/>
  <c r="CI5" i="3"/>
  <c r="CI6" i="3"/>
  <c r="CI7" i="3"/>
  <c r="CI8" i="3"/>
  <c r="CI9" i="3"/>
  <c r="CI10" i="3"/>
  <c r="CI11" i="3"/>
  <c r="CI12" i="3"/>
  <c r="CI13" i="3"/>
  <c r="CI14" i="3"/>
  <c r="CI15" i="3"/>
  <c r="CI16" i="3"/>
  <c r="CI17" i="3"/>
  <c r="CI18" i="3"/>
  <c r="CI19" i="3"/>
  <c r="CI20" i="3"/>
  <c r="CI21" i="3"/>
  <c r="DF6" i="3"/>
  <c r="CI22" i="3"/>
  <c r="DF9" i="3"/>
  <c r="AO6" i="3"/>
  <c r="AO8" i="3"/>
  <c r="AO10" i="3"/>
  <c r="AO12" i="3"/>
  <c r="AO14" i="3"/>
  <c r="AO18" i="3"/>
  <c r="AO20" i="3"/>
  <c r="AO22" i="3"/>
  <c r="DF8" i="3"/>
  <c r="CI23" i="3"/>
  <c r="DF11" i="3"/>
  <c r="DF17" i="3"/>
  <c r="DF19" i="3"/>
  <c r="AO4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BZ4" i="3"/>
  <c r="BZ6" i="3"/>
  <c r="BZ8" i="3"/>
  <c r="BZ10" i="3"/>
  <c r="BZ12" i="3"/>
  <c r="BZ14" i="3"/>
  <c r="BZ16" i="3"/>
  <c r="BZ18" i="3"/>
  <c r="BZ20" i="3"/>
  <c r="DF4" i="3"/>
  <c r="DF5" i="3"/>
  <c r="DF7" i="3"/>
  <c r="DF10" i="3"/>
  <c r="DF12" i="3"/>
  <c r="DF13" i="3"/>
  <c r="DF15" i="3"/>
  <c r="DF18" i="3"/>
  <c r="DF20" i="3"/>
  <c r="DF21" i="3"/>
  <c r="DF23" i="3"/>
  <c r="Z20" i="3"/>
  <c r="AG20" i="3" s="1"/>
  <c r="Z19" i="3"/>
  <c r="AG19" i="3" s="1"/>
  <c r="BV23" i="3"/>
  <c r="CC23" i="3" s="1"/>
  <c r="BV22" i="3"/>
  <c r="BV21" i="3"/>
  <c r="BV20" i="3"/>
  <c r="BV19" i="3"/>
  <c r="BV18" i="3"/>
  <c r="BV17" i="3"/>
  <c r="BV16" i="3"/>
  <c r="BV15" i="3"/>
  <c r="BV14" i="3"/>
  <c r="BV13" i="3"/>
  <c r="BV12" i="3"/>
  <c r="BV11" i="3"/>
  <c r="BV10" i="3"/>
  <c r="BV9" i="3"/>
  <c r="BV8" i="3"/>
  <c r="BV7" i="3"/>
  <c r="BV6" i="3"/>
  <c r="BV5" i="3"/>
  <c r="BV4" i="3"/>
  <c r="Q22" i="3"/>
  <c r="Q23" i="3"/>
  <c r="AO7" i="3"/>
  <c r="AO9" i="3"/>
  <c r="AO11" i="3"/>
  <c r="AO13" i="3"/>
  <c r="AO15" i="3"/>
  <c r="AO17" i="3"/>
  <c r="AO19" i="3"/>
  <c r="AS25" i="3"/>
  <c r="AT22" i="3" s="1"/>
  <c r="BM22" i="3" s="1"/>
  <c r="BR4" i="3"/>
  <c r="BR5" i="3"/>
  <c r="BR6" i="3"/>
  <c r="BR7" i="3"/>
  <c r="BR8" i="3"/>
  <c r="BR9" i="3"/>
  <c r="BR10" i="3"/>
  <c r="BR11" i="3"/>
  <c r="BR12" i="3"/>
  <c r="BR13" i="3"/>
  <c r="BR14" i="3"/>
  <c r="BR15" i="3"/>
  <c r="BR16" i="3"/>
  <c r="BR17" i="3"/>
  <c r="BR18" i="3"/>
  <c r="BR19" i="3"/>
  <c r="BR20" i="3"/>
  <c r="BR21" i="3"/>
  <c r="BR22" i="3"/>
  <c r="BR23" i="3"/>
  <c r="BT4" i="3"/>
  <c r="BX4" i="3"/>
  <c r="BT5" i="3"/>
  <c r="BX5" i="3"/>
  <c r="BT6" i="3"/>
  <c r="BX6" i="3"/>
  <c r="BT7" i="3"/>
  <c r="BX7" i="3"/>
  <c r="BT8" i="3"/>
  <c r="BX8" i="3"/>
  <c r="BT9" i="3"/>
  <c r="BX9" i="3"/>
  <c r="BT10" i="3"/>
  <c r="BX10" i="3"/>
  <c r="BT11" i="3"/>
  <c r="BX11" i="3"/>
  <c r="BT12" i="3"/>
  <c r="BX12" i="3"/>
  <c r="BT13" i="3"/>
  <c r="BX13" i="3"/>
  <c r="BT14" i="3"/>
  <c r="BX14" i="3"/>
  <c r="BT15" i="3"/>
  <c r="BX15" i="3"/>
  <c r="BT16" i="3"/>
  <c r="BX16" i="3"/>
  <c r="BT17" i="3"/>
  <c r="BX17" i="3"/>
  <c r="BT18" i="3"/>
  <c r="BX18" i="3"/>
  <c r="BT19" i="3"/>
  <c r="BX19" i="3"/>
  <c r="BT20" i="3"/>
  <c r="BX20" i="3"/>
  <c r="BT21" i="3"/>
  <c r="BX21" i="3"/>
  <c r="BT22" i="3"/>
  <c r="BX22" i="3"/>
  <c r="AT12" i="3"/>
  <c r="AT9" i="3"/>
  <c r="AY4" i="3"/>
  <c r="BE4" i="3"/>
  <c r="AY6" i="3"/>
  <c r="BE6" i="3"/>
  <c r="AY8" i="3"/>
  <c r="BE8" i="3"/>
  <c r="AY10" i="3"/>
  <c r="BE10" i="3"/>
  <c r="AY12" i="3"/>
  <c r="BE12" i="3"/>
  <c r="AY14" i="3"/>
  <c r="BE14" i="3"/>
  <c r="AY16" i="3"/>
  <c r="BE16" i="3"/>
  <c r="AY18" i="3"/>
  <c r="BE18" i="3"/>
  <c r="AY20" i="3"/>
  <c r="BE20" i="3"/>
  <c r="EG5" i="3"/>
  <c r="EG6" i="3"/>
  <c r="EG7" i="3"/>
  <c r="EG8" i="3"/>
  <c r="EG9" i="3"/>
  <c r="EG10" i="3"/>
  <c r="EG11" i="3"/>
  <c r="EG12" i="3"/>
  <c r="EG13" i="3"/>
  <c r="EG14" i="3"/>
  <c r="EG15" i="3"/>
  <c r="EG16" i="3"/>
  <c r="EG17" i="3"/>
  <c r="EG18" i="3"/>
  <c r="EG19" i="3"/>
  <c r="EG20" i="3"/>
  <c r="EG21" i="3"/>
  <c r="EG22" i="3"/>
  <c r="EG23" i="3"/>
  <c r="EG4" i="3"/>
  <c r="AH19" i="3" l="1"/>
  <c r="AH18" i="3"/>
  <c r="AH16" i="3"/>
  <c r="AH12" i="3"/>
  <c r="AH10" i="3"/>
  <c r="AH8" i="3"/>
  <c r="AH6" i="3"/>
  <c r="AH4" i="3"/>
  <c r="AH22" i="3"/>
  <c r="AH14" i="3"/>
  <c r="AH23" i="3"/>
  <c r="AH21" i="3"/>
  <c r="AH17" i="3"/>
  <c r="AH15" i="3"/>
  <c r="AH13" i="3"/>
  <c r="AH11" i="3"/>
  <c r="AH9" i="3"/>
  <c r="AH7" i="3"/>
  <c r="AH5" i="3"/>
  <c r="BM12" i="3"/>
  <c r="AT17" i="3"/>
  <c r="BM17" i="3" s="1"/>
  <c r="AT4" i="3"/>
  <c r="BM4" i="3" s="1"/>
  <c r="AT20" i="3"/>
  <c r="BM20" i="3" s="1"/>
  <c r="AH20" i="3"/>
  <c r="BM9" i="3"/>
  <c r="AT21" i="3"/>
  <c r="BM21" i="3" s="1"/>
  <c r="AT13" i="3"/>
  <c r="BM13" i="3" s="1"/>
  <c r="AT5" i="3"/>
  <c r="BM5" i="3" s="1"/>
  <c r="AT8" i="3"/>
  <c r="BM8" i="3" s="1"/>
  <c r="AT16" i="3"/>
  <c r="BM16" i="3" s="1"/>
  <c r="CC22" i="3"/>
  <c r="CC21" i="3"/>
  <c r="CC20" i="3"/>
  <c r="CC19" i="3"/>
  <c r="CC18" i="3"/>
  <c r="CC17" i="3"/>
  <c r="CC16" i="3"/>
  <c r="CC15" i="3"/>
  <c r="CC14" i="3"/>
  <c r="CC13" i="3"/>
  <c r="CC12" i="3"/>
  <c r="CC11" i="3"/>
  <c r="CC10" i="3"/>
  <c r="CC9" i="3"/>
  <c r="CC8" i="3"/>
  <c r="CC7" i="3"/>
  <c r="CC6" i="3"/>
  <c r="CC5" i="3"/>
  <c r="CC4" i="3"/>
  <c r="AO5" i="3"/>
  <c r="AT23" i="3"/>
  <c r="BM23" i="3" s="1"/>
  <c r="AT19" i="3"/>
  <c r="BM19" i="3" s="1"/>
  <c r="AT15" i="3"/>
  <c r="BM15" i="3" s="1"/>
  <c r="AT11" i="3"/>
  <c r="AT7" i="3"/>
  <c r="BM7" i="3" s="1"/>
  <c r="AT6" i="3"/>
  <c r="BM6" i="3" s="1"/>
  <c r="AT10" i="3"/>
  <c r="BM10" i="3" s="1"/>
  <c r="AT14" i="3"/>
  <c r="BM14" i="3" s="1"/>
  <c r="AT18" i="3"/>
  <c r="BM18" i="3" s="1"/>
  <c r="AO23" i="3"/>
  <c r="EL23" i="3"/>
  <c r="EL22" i="3"/>
  <c r="EL21" i="3"/>
  <c r="EL20" i="3"/>
  <c r="EL19" i="3"/>
  <c r="EL18" i="3"/>
  <c r="EL17" i="3"/>
  <c r="EL16" i="3"/>
  <c r="EL15" i="3"/>
  <c r="EL14" i="3"/>
  <c r="EL13" i="3"/>
  <c r="EL12" i="3"/>
  <c r="EL11" i="3"/>
  <c r="EL10" i="3"/>
  <c r="EL9" i="3"/>
  <c r="EL8" i="3"/>
  <c r="EL7" i="3"/>
  <c r="EL6" i="3"/>
  <c r="EL5" i="3"/>
  <c r="EL4" i="3"/>
  <c r="EP4" i="3"/>
  <c r="DX25" i="3"/>
  <c r="DY23" i="3" s="1"/>
  <c r="DS23" i="3"/>
  <c r="DS22" i="3"/>
  <c r="DS21" i="3"/>
  <c r="DS20" i="3"/>
  <c r="DS19" i="3"/>
  <c r="DS18" i="3"/>
  <c r="DS17" i="3"/>
  <c r="DS16" i="3"/>
  <c r="DS15" i="3"/>
  <c r="DS14" i="3"/>
  <c r="DS13" i="3"/>
  <c r="DS12" i="3"/>
  <c r="DS11" i="3"/>
  <c r="DS10" i="3"/>
  <c r="DS9" i="3"/>
  <c r="DS8" i="3"/>
  <c r="DS7" i="3"/>
  <c r="DS6" i="3"/>
  <c r="DS5" i="3"/>
  <c r="DS4" i="3"/>
  <c r="DG20" i="3" l="1"/>
  <c r="DG13" i="3"/>
  <c r="DG6" i="3"/>
  <c r="DG15" i="3"/>
  <c r="DG8" i="3"/>
  <c r="DG17" i="3"/>
  <c r="DG10" i="3"/>
  <c r="DG21" i="3"/>
  <c r="DG12" i="3"/>
  <c r="DG4" i="3"/>
  <c r="DG5" i="3"/>
  <c r="DG23" i="3"/>
  <c r="DG16" i="3"/>
  <c r="DG7" i="3"/>
  <c r="DG14" i="3"/>
  <c r="DG18" i="3"/>
  <c r="DG9" i="3"/>
  <c r="DG22" i="3"/>
  <c r="DG19" i="3"/>
  <c r="BM11" i="3"/>
  <c r="DG11" i="3" s="1"/>
  <c r="DS25" i="3"/>
  <c r="DY4" i="3"/>
  <c r="DY18" i="3"/>
  <c r="DY15" i="3"/>
  <c r="DY9" i="3"/>
  <c r="DY7" i="3"/>
  <c r="DY5" i="3"/>
  <c r="DY12" i="3"/>
  <c r="DY14" i="3"/>
  <c r="DY19" i="3"/>
  <c r="DY22" i="3"/>
  <c r="DY20" i="3"/>
  <c r="DY16" i="3"/>
  <c r="DY11" i="3"/>
  <c r="DY8" i="3"/>
  <c r="DY6" i="3"/>
  <c r="DY10" i="3"/>
  <c r="DY13" i="3"/>
  <c r="DY17" i="3"/>
  <c r="DY21" i="3"/>
  <c r="EL25" i="3"/>
  <c r="GE27" i="3"/>
  <c r="GF18" i="3" s="1"/>
  <c r="GC27" i="3"/>
  <c r="GD19" i="3" s="1"/>
  <c r="GA27" i="3"/>
  <c r="GB12" i="3" s="1"/>
  <c r="GE26" i="3"/>
  <c r="GF22" i="3" s="1"/>
  <c r="GC26" i="3"/>
  <c r="GD22" i="3" s="1"/>
  <c r="GA26" i="3"/>
  <c r="EX25" i="3"/>
  <c r="ET25" i="3"/>
  <c r="EK25" i="3"/>
  <c r="EJ25" i="3"/>
  <c r="ED25" i="3"/>
  <c r="EC25" i="3"/>
  <c r="EB25" i="3"/>
  <c r="EA25" i="3"/>
  <c r="DZ25" i="3"/>
  <c r="DV25" i="3"/>
  <c r="DW23" i="3" s="1"/>
  <c r="DT25" i="3"/>
  <c r="GE24" i="3"/>
  <c r="GC24" i="3"/>
  <c r="GA24" i="3"/>
  <c r="GG23" i="3"/>
  <c r="GH23" i="3" s="1"/>
  <c r="FW23" i="3"/>
  <c r="FX23" i="3" s="1"/>
  <c r="FU23" i="3"/>
  <c r="FV23" i="3" s="1"/>
  <c r="FS23" i="3"/>
  <c r="FO23" i="3"/>
  <c r="FP23" i="3" s="1"/>
  <c r="EP23" i="3"/>
  <c r="GG22" i="3"/>
  <c r="FW22" i="3"/>
  <c r="FX22" i="3" s="1"/>
  <c r="FU22" i="3"/>
  <c r="FV22" i="3" s="1"/>
  <c r="FS22" i="3"/>
  <c r="FO22" i="3"/>
  <c r="FP22" i="3" s="1"/>
  <c r="EP22" i="3"/>
  <c r="FK22" i="3" s="1"/>
  <c r="GG21" i="3"/>
  <c r="GI21" i="3" s="1"/>
  <c r="FW21" i="3"/>
  <c r="FX21" i="3" s="1"/>
  <c r="FU21" i="3"/>
  <c r="FV21" i="3" s="1"/>
  <c r="FS21" i="3"/>
  <c r="FO21" i="3"/>
  <c r="FP21" i="3" s="1"/>
  <c r="EP21" i="3"/>
  <c r="GG20" i="3"/>
  <c r="FW20" i="3"/>
  <c r="FX20" i="3" s="1"/>
  <c r="FU20" i="3"/>
  <c r="FV20" i="3" s="1"/>
  <c r="FS20" i="3"/>
  <c r="FO20" i="3"/>
  <c r="FP20" i="3" s="1"/>
  <c r="EP20" i="3"/>
  <c r="GG19" i="3"/>
  <c r="GH19" i="3" s="1"/>
  <c r="FW19" i="3"/>
  <c r="FX19" i="3" s="1"/>
  <c r="FU19" i="3"/>
  <c r="FV19" i="3" s="1"/>
  <c r="FS19" i="3"/>
  <c r="FO19" i="3"/>
  <c r="FP19" i="3" s="1"/>
  <c r="EP19" i="3"/>
  <c r="GG18" i="3"/>
  <c r="GI18" i="3" s="1"/>
  <c r="FW18" i="3"/>
  <c r="FX18" i="3" s="1"/>
  <c r="FU18" i="3"/>
  <c r="FV18" i="3" s="1"/>
  <c r="FS18" i="3"/>
  <c r="FO18" i="3"/>
  <c r="FP18" i="3" s="1"/>
  <c r="EP18" i="3"/>
  <c r="GG17" i="3"/>
  <c r="GD17" i="3"/>
  <c r="FW17" i="3"/>
  <c r="FX17" i="3" s="1"/>
  <c r="FU17" i="3"/>
  <c r="FV17" i="3" s="1"/>
  <c r="FS17" i="3"/>
  <c r="FO17" i="3"/>
  <c r="FP17" i="3" s="1"/>
  <c r="EP17" i="3"/>
  <c r="DW17" i="3"/>
  <c r="GG16" i="3"/>
  <c r="GI16" i="3" s="1"/>
  <c r="FW16" i="3"/>
  <c r="FX16" i="3" s="1"/>
  <c r="FU16" i="3"/>
  <c r="FV16" i="3" s="1"/>
  <c r="FS16" i="3"/>
  <c r="FO16" i="3"/>
  <c r="EP16" i="3"/>
  <c r="GG15" i="3"/>
  <c r="GH15" i="3" s="1"/>
  <c r="GD15" i="3"/>
  <c r="FW15" i="3"/>
  <c r="FX15" i="3" s="1"/>
  <c r="FU15" i="3"/>
  <c r="FV15" i="3" s="1"/>
  <c r="FS15" i="3"/>
  <c r="FO15" i="3"/>
  <c r="FP15" i="3" s="1"/>
  <c r="EP15" i="3"/>
  <c r="DW15" i="3"/>
  <c r="GG14" i="3"/>
  <c r="GI14" i="3" s="1"/>
  <c r="GD14" i="3"/>
  <c r="FW14" i="3"/>
  <c r="FX14" i="3" s="1"/>
  <c r="FU14" i="3"/>
  <c r="FV14" i="3" s="1"/>
  <c r="FS14" i="3"/>
  <c r="FO14" i="3"/>
  <c r="FP14" i="3" s="1"/>
  <c r="EP14" i="3"/>
  <c r="DW14" i="3"/>
  <c r="GG13" i="3"/>
  <c r="GI13" i="3" s="1"/>
  <c r="GD13" i="3"/>
  <c r="FW13" i="3"/>
  <c r="FX13" i="3" s="1"/>
  <c r="FU13" i="3"/>
  <c r="FV13" i="3" s="1"/>
  <c r="FS13" i="3"/>
  <c r="FO13" i="3"/>
  <c r="FP13" i="3" s="1"/>
  <c r="EP13" i="3"/>
  <c r="DW13" i="3"/>
  <c r="GG12" i="3"/>
  <c r="GI12" i="3" s="1"/>
  <c r="GD12" i="3"/>
  <c r="FW12" i="3"/>
  <c r="FX12" i="3" s="1"/>
  <c r="FU12" i="3"/>
  <c r="FV12" i="3" s="1"/>
  <c r="FS12" i="3"/>
  <c r="FO12" i="3"/>
  <c r="FP12" i="3" s="1"/>
  <c r="EP12" i="3"/>
  <c r="GG11" i="3"/>
  <c r="GH11" i="3" s="1"/>
  <c r="FW11" i="3"/>
  <c r="FX11" i="3" s="1"/>
  <c r="FU11" i="3"/>
  <c r="FV11" i="3" s="1"/>
  <c r="FS11" i="3"/>
  <c r="FO11" i="3"/>
  <c r="FP11" i="3" s="1"/>
  <c r="EP11" i="3"/>
  <c r="GG10" i="3"/>
  <c r="GI10" i="3" s="1"/>
  <c r="FW10" i="3"/>
  <c r="FX10" i="3" s="1"/>
  <c r="FU10" i="3"/>
  <c r="FV10" i="3" s="1"/>
  <c r="FS10" i="3"/>
  <c r="FO10" i="3"/>
  <c r="FP10" i="3" s="1"/>
  <c r="EP10" i="3"/>
  <c r="GG9" i="3"/>
  <c r="GI9" i="3" s="1"/>
  <c r="GD9" i="3"/>
  <c r="FW9" i="3"/>
  <c r="FX9" i="3" s="1"/>
  <c r="FU9" i="3"/>
  <c r="FV9" i="3" s="1"/>
  <c r="FS9" i="3"/>
  <c r="FO9" i="3"/>
  <c r="FP9" i="3" s="1"/>
  <c r="EP9" i="3"/>
  <c r="DW9" i="3"/>
  <c r="GG8" i="3"/>
  <c r="GH8" i="3" s="1"/>
  <c r="GD8" i="3"/>
  <c r="FW8" i="3"/>
  <c r="FX8" i="3" s="1"/>
  <c r="FU8" i="3"/>
  <c r="FV8" i="3" s="1"/>
  <c r="FS8" i="3"/>
  <c r="FO8" i="3"/>
  <c r="EP8" i="3"/>
  <c r="FK8" i="3"/>
  <c r="GG7" i="3"/>
  <c r="GI7" i="3" s="1"/>
  <c r="FW7" i="3"/>
  <c r="FX7" i="3" s="1"/>
  <c r="FU7" i="3"/>
  <c r="FV7" i="3" s="1"/>
  <c r="FS7" i="3"/>
  <c r="FO7" i="3"/>
  <c r="FP7" i="3" s="1"/>
  <c r="EP7" i="3"/>
  <c r="DW7" i="3"/>
  <c r="GG6" i="3"/>
  <c r="GD6" i="3"/>
  <c r="FW6" i="3"/>
  <c r="FX6" i="3" s="1"/>
  <c r="FU6" i="3"/>
  <c r="FV6" i="3" s="1"/>
  <c r="FS6" i="3"/>
  <c r="FO6" i="3"/>
  <c r="EP6" i="3"/>
  <c r="DW6" i="3"/>
  <c r="GG5" i="3"/>
  <c r="GH5" i="3" s="1"/>
  <c r="GD5" i="3"/>
  <c r="FW5" i="3"/>
  <c r="FX5" i="3" s="1"/>
  <c r="FU5" i="3"/>
  <c r="FV5" i="3" s="1"/>
  <c r="FS5" i="3"/>
  <c r="FO5" i="3"/>
  <c r="FP5" i="3" s="1"/>
  <c r="FK5" i="3"/>
  <c r="EP5" i="3"/>
  <c r="GG4" i="3"/>
  <c r="GH4" i="3" s="1"/>
  <c r="GD4" i="3"/>
  <c r="FW4" i="3"/>
  <c r="FX4" i="3" s="1"/>
  <c r="FU4" i="3"/>
  <c r="FV4" i="3" s="1"/>
  <c r="FS4" i="3"/>
  <c r="FO4" i="3"/>
  <c r="FK4" i="3"/>
  <c r="DX3" i="3"/>
  <c r="DV3" i="3"/>
  <c r="DT3" i="3"/>
  <c r="DR3" i="3"/>
  <c r="GD23" i="3" l="1"/>
  <c r="GF23" i="3"/>
  <c r="GF16" i="3"/>
  <c r="GF10" i="3"/>
  <c r="GF14" i="3"/>
  <c r="GF19" i="3"/>
  <c r="FY4" i="3"/>
  <c r="FZ4" i="3" s="1"/>
  <c r="GH10" i="3"/>
  <c r="FP4" i="3"/>
  <c r="GI19" i="3"/>
  <c r="GF4" i="3"/>
  <c r="FY6" i="3"/>
  <c r="FZ6" i="3" s="1"/>
  <c r="GF9" i="3"/>
  <c r="GB13" i="3"/>
  <c r="GF13" i="3"/>
  <c r="GF15" i="3"/>
  <c r="GF17" i="3"/>
  <c r="GD20" i="3"/>
  <c r="DW4" i="3"/>
  <c r="DW5" i="3"/>
  <c r="GD7" i="3"/>
  <c r="DW8" i="3"/>
  <c r="DW10" i="3"/>
  <c r="GD10" i="3"/>
  <c r="DW11" i="3"/>
  <c r="GD11" i="3"/>
  <c r="DW12" i="3"/>
  <c r="GH13" i="3"/>
  <c r="GH14" i="3"/>
  <c r="DW16" i="3"/>
  <c r="FY16" i="3"/>
  <c r="FZ16" i="3" s="1"/>
  <c r="GD16" i="3"/>
  <c r="DW18" i="3"/>
  <c r="GD18" i="3"/>
  <c r="DW19" i="3"/>
  <c r="DW20" i="3"/>
  <c r="GF20" i="3"/>
  <c r="DW21" i="3"/>
  <c r="GF21" i="3"/>
  <c r="DW22" i="3"/>
  <c r="GI8" i="3"/>
  <c r="DU23" i="3"/>
  <c r="DU19" i="3"/>
  <c r="DU4" i="3"/>
  <c r="DU6" i="3"/>
  <c r="DU8" i="3"/>
  <c r="DU10" i="3"/>
  <c r="DU12" i="3"/>
  <c r="DU14" i="3"/>
  <c r="DU16" i="3"/>
  <c r="DU20" i="3"/>
  <c r="DU21" i="3"/>
  <c r="DU17" i="3"/>
  <c r="DU5" i="3"/>
  <c r="DU7" i="3"/>
  <c r="DU9" i="3"/>
  <c r="DU11" i="3"/>
  <c r="DU13" i="3"/>
  <c r="DU15" i="3"/>
  <c r="DU18" i="3"/>
  <c r="DU22" i="3"/>
  <c r="EE7" i="3"/>
  <c r="EE5" i="3"/>
  <c r="EE9" i="3"/>
  <c r="EE11" i="3"/>
  <c r="EE13" i="3"/>
  <c r="EE15" i="3"/>
  <c r="EE17" i="3"/>
  <c r="EE19" i="3"/>
  <c r="EE21" i="3"/>
  <c r="EE23" i="3"/>
  <c r="EE8" i="3"/>
  <c r="EE6" i="3"/>
  <c r="EE10" i="3"/>
  <c r="EE12" i="3"/>
  <c r="EE14" i="3"/>
  <c r="EE16" i="3"/>
  <c r="EE18" i="3"/>
  <c r="EE20" i="3"/>
  <c r="EE22" i="3"/>
  <c r="EE4" i="3"/>
  <c r="DY25" i="3"/>
  <c r="GB5" i="3"/>
  <c r="GF5" i="3"/>
  <c r="GF6" i="3"/>
  <c r="GF7" i="3"/>
  <c r="GH7" i="3"/>
  <c r="FY8" i="3"/>
  <c r="FZ8" i="3" s="1"/>
  <c r="GF8" i="3"/>
  <c r="GF11" i="3"/>
  <c r="GF12" i="3"/>
  <c r="GD21" i="3"/>
  <c r="GG24" i="3"/>
  <c r="GI4" i="3"/>
  <c r="FP6" i="3"/>
  <c r="FK7" i="3"/>
  <c r="FY7" i="3"/>
  <c r="FZ7" i="3" s="1"/>
  <c r="FP8" i="3"/>
  <c r="FY9" i="3"/>
  <c r="FZ9" i="3" s="1"/>
  <c r="GH9" i="3"/>
  <c r="FK10" i="3"/>
  <c r="FY11" i="3"/>
  <c r="FZ11" i="3" s="1"/>
  <c r="FK12" i="3"/>
  <c r="GI15" i="3"/>
  <c r="FP16" i="3"/>
  <c r="FK17" i="3"/>
  <c r="FY17" i="3"/>
  <c r="FZ17" i="3" s="1"/>
  <c r="GH18" i="3"/>
  <c r="GH21" i="3"/>
  <c r="FK11" i="3"/>
  <c r="FK16" i="3"/>
  <c r="GB16" i="3"/>
  <c r="GH16" i="3"/>
  <c r="FY20" i="3"/>
  <c r="FZ20" i="3" s="1"/>
  <c r="FY22" i="3"/>
  <c r="FZ22" i="3" s="1"/>
  <c r="FY23" i="3"/>
  <c r="FZ23" i="3" s="1"/>
  <c r="GB7" i="3"/>
  <c r="GB8" i="3"/>
  <c r="GB10" i="3"/>
  <c r="FK13" i="3"/>
  <c r="FK21" i="3"/>
  <c r="EP25" i="3"/>
  <c r="GI6" i="3"/>
  <c r="GH6" i="3"/>
  <c r="FK14" i="3"/>
  <c r="FY15" i="3"/>
  <c r="FZ15" i="3" s="1"/>
  <c r="FW25" i="3"/>
  <c r="GG27" i="3"/>
  <c r="GB18" i="3"/>
  <c r="GB14" i="3"/>
  <c r="GB11" i="3"/>
  <c r="GB9" i="3"/>
  <c r="GB19" i="3"/>
  <c r="GB15" i="3"/>
  <c r="GB6" i="3"/>
  <c r="GB4" i="3"/>
  <c r="GB17" i="3"/>
  <c r="GH22" i="3"/>
  <c r="FO25" i="3"/>
  <c r="FS25" i="3"/>
  <c r="FX25" i="3"/>
  <c r="FY10" i="3"/>
  <c r="FZ10" i="3" s="1"/>
  <c r="GH12" i="3"/>
  <c r="FK15" i="3"/>
  <c r="FK18" i="3"/>
  <c r="FY19" i="3"/>
  <c r="FZ19" i="3" s="1"/>
  <c r="FK20" i="3"/>
  <c r="GH20" i="3"/>
  <c r="FK23" i="3"/>
  <c r="GG26" i="3"/>
  <c r="GI22" i="3" s="1"/>
  <c r="GB23" i="3"/>
  <c r="GB21" i="3"/>
  <c r="GB22" i="3"/>
  <c r="GB20" i="3"/>
  <c r="GI17" i="3"/>
  <c r="GH17" i="3"/>
  <c r="FL25" i="3"/>
  <c r="FY5" i="3"/>
  <c r="FZ5" i="3" s="1"/>
  <c r="FK6" i="3"/>
  <c r="FK9" i="3"/>
  <c r="FY12" i="3"/>
  <c r="FZ12" i="3" s="1"/>
  <c r="FY13" i="3"/>
  <c r="FZ13" i="3" s="1"/>
  <c r="FK19" i="3"/>
  <c r="FY14" i="3"/>
  <c r="FZ14" i="3" s="1"/>
  <c r="FY18" i="3"/>
  <c r="FZ18" i="3" s="1"/>
  <c r="FY21" i="3"/>
  <c r="FZ21" i="3" s="1"/>
  <c r="EH5" i="3" l="1"/>
  <c r="EI5" i="3" s="1"/>
  <c r="GJ5" i="3" s="1"/>
  <c r="EH16" i="3"/>
  <c r="EI16" i="3" s="1"/>
  <c r="GJ16" i="3" s="1"/>
  <c r="EH12" i="3"/>
  <c r="EI12" i="3" s="1"/>
  <c r="EH23" i="3"/>
  <c r="EI23" i="3" s="1"/>
  <c r="DW25" i="3"/>
  <c r="EH18" i="3"/>
  <c r="EI18" i="3" s="1"/>
  <c r="GJ18" i="3" s="1"/>
  <c r="EH13" i="3"/>
  <c r="EI13" i="3" s="1"/>
  <c r="GJ13" i="3" s="1"/>
  <c r="EH9" i="3"/>
  <c r="EI9" i="3" s="1"/>
  <c r="GJ9" i="3" s="1"/>
  <c r="EH21" i="3"/>
  <c r="EI21" i="3" s="1"/>
  <c r="GJ21" i="3" s="1"/>
  <c r="EH8" i="3"/>
  <c r="EI8" i="3" s="1"/>
  <c r="DU25" i="3"/>
  <c r="FP25" i="3"/>
  <c r="EE25" i="3"/>
  <c r="EH22" i="3"/>
  <c r="EI22" i="3" s="1"/>
  <c r="GJ22" i="3" s="1"/>
  <c r="EH15" i="3"/>
  <c r="EI15" i="3" s="1"/>
  <c r="GJ15" i="3" s="1"/>
  <c r="EH11" i="3"/>
  <c r="EI11" i="3" s="1"/>
  <c r="GJ11" i="3" s="1"/>
  <c r="EH7" i="3"/>
  <c r="EI7" i="3" s="1"/>
  <c r="GJ7" i="3" s="1"/>
  <c r="EH17" i="3"/>
  <c r="EI17" i="3" s="1"/>
  <c r="EH20" i="3"/>
  <c r="EI20" i="3" s="1"/>
  <c r="GJ20" i="3" s="1"/>
  <c r="EH14" i="3"/>
  <c r="EI14" i="3" s="1"/>
  <c r="GJ14" i="3" s="1"/>
  <c r="EH10" i="3"/>
  <c r="EI10" i="3" s="1"/>
  <c r="GJ10" i="3" s="1"/>
  <c r="EH6" i="3"/>
  <c r="EI6" i="3" s="1"/>
  <c r="GJ6" i="3" s="1"/>
  <c r="EH19" i="3"/>
  <c r="EI19" i="3" s="1"/>
  <c r="GJ19" i="3" s="1"/>
  <c r="FY25" i="3"/>
  <c r="FT13" i="3" s="1"/>
  <c r="GJ12" i="3"/>
  <c r="GJ23" i="3"/>
  <c r="GJ8" i="3"/>
  <c r="GJ17" i="3"/>
  <c r="GI20" i="3"/>
  <c r="GI11" i="3"/>
  <c r="GI5" i="3"/>
  <c r="GI23" i="3"/>
  <c r="FT12" i="3" l="1"/>
  <c r="FT8" i="3"/>
  <c r="FT11" i="3"/>
  <c r="FT9" i="3"/>
  <c r="FT22" i="3"/>
  <c r="FT14" i="3"/>
  <c r="FT6" i="3"/>
  <c r="FT10" i="3"/>
  <c r="FT16" i="3"/>
  <c r="FT20" i="3"/>
  <c r="FT7" i="3"/>
  <c r="FT23" i="3"/>
  <c r="FT21" i="3"/>
  <c r="FT4" i="3"/>
  <c r="FT5" i="3"/>
  <c r="FT19" i="3"/>
  <c r="FT18" i="3"/>
  <c r="FT15" i="3"/>
  <c r="FT17" i="3"/>
  <c r="FT25" i="3" l="1"/>
  <c r="GK23" i="3"/>
  <c r="GK22" i="3"/>
  <c r="GK18" i="3"/>
  <c r="GK17" i="3"/>
  <c r="GK16" i="3"/>
  <c r="GK15" i="3"/>
  <c r="GK21" i="3"/>
  <c r="GK14" i="3"/>
  <c r="GK13" i="3"/>
  <c r="GK11" i="3"/>
  <c r="GK7" i="3"/>
  <c r="GK12" i="3"/>
  <c r="GK10" i="3"/>
  <c r="GK9" i="3"/>
  <c r="GK8" i="3"/>
  <c r="GK6" i="3"/>
  <c r="GK5" i="3"/>
  <c r="GK20" i="3"/>
  <c r="GK19" i="3"/>
  <c r="DM17" i="3" l="1"/>
  <c r="DP17" i="3" s="1"/>
  <c r="DJ4" i="3" l="1"/>
  <c r="DJ5" i="3"/>
  <c r="DJ6" i="3"/>
  <c r="DJ7" i="3"/>
  <c r="DJ8" i="3"/>
  <c r="DJ9" i="3"/>
  <c r="DJ10" i="3"/>
  <c r="DJ11" i="3"/>
  <c r="DJ12" i="3"/>
  <c r="DJ13" i="3"/>
  <c r="DJ14" i="3"/>
  <c r="DJ15" i="3"/>
  <c r="DJ16" i="3"/>
  <c r="DJ17" i="3"/>
  <c r="DJ18" i="3"/>
  <c r="DJ19" i="3"/>
  <c r="DJ20" i="3"/>
  <c r="DJ21" i="3"/>
  <c r="DJ22" i="3"/>
  <c r="DJ23" i="3"/>
  <c r="DH25" i="3"/>
  <c r="DI25" i="3"/>
  <c r="DH26" i="3"/>
  <c r="DI26" i="3"/>
  <c r="DH27" i="3"/>
  <c r="DI27" i="3"/>
  <c r="DJ26" i="3" l="1"/>
  <c r="DJ27" i="3"/>
  <c r="DJ25" i="3"/>
  <c r="DK27" i="3" l="1"/>
  <c r="DK26" i="3"/>
  <c r="DK25" i="3"/>
  <c r="DM23" i="3"/>
  <c r="DP23" i="3" s="1"/>
  <c r="DL23" i="3"/>
  <c r="DO23" i="3" s="1"/>
  <c r="DM22" i="3"/>
  <c r="DP22" i="3" s="1"/>
  <c r="DL22" i="3"/>
  <c r="DP21" i="3"/>
  <c r="DO21" i="3"/>
  <c r="DN21" i="3"/>
  <c r="DO20" i="3"/>
  <c r="DM20" i="3"/>
  <c r="DP19" i="3"/>
  <c r="DO19" i="3"/>
  <c r="DN19" i="3"/>
  <c r="DO18" i="3"/>
  <c r="DM18" i="3"/>
  <c r="DP18" i="3" s="1"/>
  <c r="DL17" i="3"/>
  <c r="DP16" i="3"/>
  <c r="DO16" i="3"/>
  <c r="DN16" i="3"/>
  <c r="DP15" i="3"/>
  <c r="DO15" i="3"/>
  <c r="DN15" i="3"/>
  <c r="DP14" i="3"/>
  <c r="DO14" i="3"/>
  <c r="DN14" i="3"/>
  <c r="DP13" i="3"/>
  <c r="DO13" i="3"/>
  <c r="DN13" i="3"/>
  <c r="DP12" i="3"/>
  <c r="DO12" i="3"/>
  <c r="DN12" i="3"/>
  <c r="DM11" i="3"/>
  <c r="DP11" i="3" s="1"/>
  <c r="DL11" i="3"/>
  <c r="DO11" i="3" s="1"/>
  <c r="DP10" i="3"/>
  <c r="DO10" i="3"/>
  <c r="DN10" i="3"/>
  <c r="DP9" i="3"/>
  <c r="DO9" i="3"/>
  <c r="DN9" i="3"/>
  <c r="DP8" i="3"/>
  <c r="DO8" i="3"/>
  <c r="DN8" i="3"/>
  <c r="DP7" i="3"/>
  <c r="DL7" i="3"/>
  <c r="DO7" i="3" s="1"/>
  <c r="DP6" i="3"/>
  <c r="DO6" i="3"/>
  <c r="DN6" i="3"/>
  <c r="DM5" i="3"/>
  <c r="DP5" i="3" s="1"/>
  <c r="DL5" i="3"/>
  <c r="DO5" i="3" s="1"/>
  <c r="DP4" i="3"/>
  <c r="DO4" i="3"/>
  <c r="DN4" i="3"/>
  <c r="DO17" i="3" l="1"/>
  <c r="DN17" i="3"/>
  <c r="DQ17" i="3" s="1"/>
  <c r="DQ9" i="3"/>
  <c r="DM26" i="3"/>
  <c r="DP26" i="3" s="1"/>
  <c r="DQ10" i="3"/>
  <c r="DQ16" i="3"/>
  <c r="DL26" i="3"/>
  <c r="DO26" i="3" s="1"/>
  <c r="DQ19" i="3"/>
  <c r="DQ12" i="3"/>
  <c r="DQ13" i="3"/>
  <c r="DQ21" i="3"/>
  <c r="DQ6" i="3"/>
  <c r="DQ15" i="3"/>
  <c r="DQ8" i="3"/>
  <c r="DQ14" i="3"/>
  <c r="DN18" i="3"/>
  <c r="DQ18" i="3" s="1"/>
  <c r="DO22" i="3"/>
  <c r="DN7" i="3"/>
  <c r="DQ7" i="3" s="1"/>
  <c r="DN11" i="3"/>
  <c r="DQ11" i="3" s="1"/>
  <c r="DN5" i="3"/>
  <c r="DQ5" i="3" s="1"/>
  <c r="DQ4" i="3"/>
  <c r="DL27" i="3"/>
  <c r="DO27" i="3" s="1"/>
  <c r="DL25" i="3"/>
  <c r="DO25" i="3" s="1"/>
  <c r="DM27" i="3"/>
  <c r="DP27" i="3" s="1"/>
  <c r="DM25" i="3"/>
  <c r="DP25" i="3" s="1"/>
  <c r="DN20" i="3"/>
  <c r="DN22" i="3"/>
  <c r="DQ22" i="3" s="1"/>
  <c r="DN23" i="3"/>
  <c r="DQ23" i="3" s="1"/>
  <c r="DP20" i="3"/>
  <c r="DN27" i="3" l="1"/>
  <c r="DQ27" i="3" s="1"/>
  <c r="DN25" i="3"/>
  <c r="DQ25" i="3" s="1"/>
  <c r="DN26" i="3"/>
  <c r="DQ26" i="3" s="1"/>
  <c r="DQ20" i="3"/>
  <c r="BL25" i="2" l="1"/>
  <c r="BL26" i="2"/>
  <c r="BI26" i="2"/>
  <c r="BI25" i="2"/>
  <c r="BJ26" i="2"/>
  <c r="BJ25" i="2"/>
  <c r="BL24" i="2" l="1"/>
  <c r="BI24" i="2" l="1"/>
  <c r="BJ24" i="2"/>
  <c r="BQ3" i="2"/>
  <c r="BP3" i="2"/>
  <c r="BP5" i="2"/>
  <c r="BP7" i="2"/>
  <c r="BP8" i="2"/>
  <c r="BP9" i="2"/>
  <c r="BP11" i="2"/>
  <c r="BP12" i="2"/>
  <c r="BP13" i="2"/>
  <c r="BP14" i="2"/>
  <c r="BP15" i="2"/>
  <c r="BP17" i="2"/>
  <c r="BP18" i="2"/>
  <c r="BP19" i="2"/>
  <c r="BP20" i="2"/>
  <c r="BQ5" i="2"/>
  <c r="BQ6" i="2"/>
  <c r="BQ7" i="2"/>
  <c r="BQ8" i="2"/>
  <c r="BQ9" i="2"/>
  <c r="BQ11" i="2"/>
  <c r="BQ12" i="2"/>
  <c r="BQ13" i="2"/>
  <c r="BQ14" i="2"/>
  <c r="BQ15" i="2"/>
  <c r="BQ18" i="2"/>
  <c r="BQ20" i="2"/>
  <c r="BK4" i="2" l="1"/>
  <c r="BK5" i="2"/>
  <c r="BK6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3" i="2"/>
  <c r="BO3" i="2"/>
  <c r="BO5" i="2"/>
  <c r="BR5" i="2" s="1"/>
  <c r="BO7" i="2"/>
  <c r="BO8" i="2"/>
  <c r="BO9" i="2"/>
  <c r="BO11" i="2"/>
  <c r="BO12" i="2"/>
  <c r="BO13" i="2"/>
  <c r="BO14" i="2"/>
  <c r="BO15" i="2"/>
  <c r="BO18" i="2"/>
  <c r="BR18" i="2" s="1"/>
  <c r="BO20" i="2"/>
  <c r="BN22" i="2"/>
  <c r="BQ22" i="2" s="1"/>
  <c r="BM22" i="2"/>
  <c r="BP22" i="2" s="1"/>
  <c r="BN21" i="2"/>
  <c r="BQ21" i="2" s="1"/>
  <c r="BM21" i="2"/>
  <c r="BN19" i="2"/>
  <c r="BN17" i="2"/>
  <c r="BN16" i="2"/>
  <c r="BQ16" i="2" s="1"/>
  <c r="BM16" i="2"/>
  <c r="BP16" i="2" s="1"/>
  <c r="BN10" i="2"/>
  <c r="BQ10" i="2" s="1"/>
  <c r="BM10" i="2"/>
  <c r="BP10" i="2" s="1"/>
  <c r="BM6" i="2"/>
  <c r="BP6" i="2" s="1"/>
  <c r="BM4" i="2"/>
  <c r="BN4" i="2"/>
  <c r="BR20" i="2" l="1"/>
  <c r="BR8" i="2"/>
  <c r="BR12" i="2"/>
  <c r="BR15" i="2"/>
  <c r="BR11" i="2"/>
  <c r="BR7" i="2"/>
  <c r="BM24" i="2"/>
  <c r="BM26" i="2"/>
  <c r="BP26" i="2" s="1"/>
  <c r="BP21" i="2"/>
  <c r="BM25" i="2"/>
  <c r="BP25" i="2" s="1"/>
  <c r="BR13" i="2"/>
  <c r="BK26" i="2"/>
  <c r="BK25" i="2"/>
  <c r="BN24" i="2"/>
  <c r="BQ24" i="2" s="1"/>
  <c r="BN26" i="2"/>
  <c r="BQ26" i="2" s="1"/>
  <c r="BN25" i="2"/>
  <c r="BQ25" i="2" s="1"/>
  <c r="BR14" i="2"/>
  <c r="BR9" i="2"/>
  <c r="BR3" i="2"/>
  <c r="BQ4" i="2"/>
  <c r="BP4" i="2"/>
  <c r="BO17" i="2"/>
  <c r="BR17" i="2" s="1"/>
  <c r="BQ17" i="2"/>
  <c r="BK24" i="2"/>
  <c r="BO19" i="2"/>
  <c r="BQ19" i="2"/>
  <c r="BO4" i="2"/>
  <c r="BR4" i="2" s="1"/>
  <c r="BO22" i="2"/>
  <c r="BR22" i="2" s="1"/>
  <c r="BO16" i="2"/>
  <c r="BR16" i="2" s="1"/>
  <c r="BO10" i="2"/>
  <c r="BR10" i="2" s="1"/>
  <c r="BO6" i="2"/>
  <c r="BR6" i="2" s="1"/>
  <c r="BO21" i="2"/>
  <c r="BR21" i="2" s="1"/>
  <c r="BR19" i="2" l="1"/>
  <c r="BO25" i="2"/>
  <c r="BR25" i="2" s="1"/>
  <c r="BO26" i="2"/>
  <c r="BR26" i="2" s="1"/>
  <c r="BP24" i="2"/>
  <c r="BO24" i="2"/>
  <c r="BR24" i="2" s="1"/>
  <c r="EH4" i="3" l="1"/>
  <c r="EG25" i="3"/>
  <c r="EI4" i="3" l="1"/>
  <c r="GJ4" i="3" s="1"/>
  <c r="GK4" i="3" l="1"/>
  <c r="GJ25" i="3"/>
</calcChain>
</file>

<file path=xl/sharedStrings.xml><?xml version="1.0" encoding="utf-8"?>
<sst xmlns="http://schemas.openxmlformats.org/spreadsheetml/2006/main" count="365" uniqueCount="254">
  <si>
    <t>Показатель 1</t>
  </si>
  <si>
    <t>Показатель 2</t>
  </si>
  <si>
    <t>Показатель 3</t>
  </si>
  <si>
    <t>Показатель 4</t>
  </si>
  <si>
    <t>Показатель 6</t>
  </si>
  <si>
    <t>Отношение к медианному значению среди субъктов РФ</t>
  </si>
  <si>
    <t>Медианное значение</t>
  </si>
  <si>
    <t>Показатель 10</t>
  </si>
  <si>
    <t>№ п/п</t>
  </si>
  <si>
    <t>Наименование муниципального образования</t>
  </si>
  <si>
    <t>Александровский район</t>
  </si>
  <si>
    <t>Асиновский район</t>
  </si>
  <si>
    <t>Бакчарский район</t>
  </si>
  <si>
    <t>Верхнекетский район</t>
  </si>
  <si>
    <t>Зырянский район</t>
  </si>
  <si>
    <t xml:space="preserve">Каргасокский район </t>
  </si>
  <si>
    <t xml:space="preserve">Кожевниковский район </t>
  </si>
  <si>
    <t>Колпашевский район</t>
  </si>
  <si>
    <t>Кривошеинский район</t>
  </si>
  <si>
    <t>Молчановский район</t>
  </si>
  <si>
    <t>Парабельский район</t>
  </si>
  <si>
    <t>Первомайский район</t>
  </si>
  <si>
    <t>Тегульдетский район</t>
  </si>
  <si>
    <t>Томский район</t>
  </si>
  <si>
    <t>Чаинский район</t>
  </si>
  <si>
    <t>Шегарский район</t>
  </si>
  <si>
    <t>Город Стрежевой</t>
  </si>
  <si>
    <t>Город Кедровый</t>
  </si>
  <si>
    <t>ЗАТО Северск</t>
  </si>
  <si>
    <t>Город Томск</t>
  </si>
  <si>
    <t>Общий объем субвенции на общее образование за 2019 год</t>
  </si>
  <si>
    <t>Общий объем субвенции на дошкольное образование за 2019 год</t>
  </si>
  <si>
    <t>Объем неиспользованных остатков на счетах дошкольных образовательных организаций за 2019 год</t>
  </si>
  <si>
    <t>Оценка соблюдения сроков заключения соглашений по предоставлению межбюджетных трансфертов в МО</t>
  </si>
  <si>
    <t>Отношение к медианному значению среди МО</t>
  </si>
  <si>
    <t>Оценка актуализации НПА МО по предоставлению субвенции на дошкольное образование муниципальным дошкольным образовательным организациям</t>
  </si>
  <si>
    <t>Оценка актуализации НПА МО по предоставлению субвенции на общее образование муниципальным общеобразовательным организациям</t>
  </si>
  <si>
    <t>Численность обучающихся в общеобразовательных организациях (с учетом вечерних и частных ОО)</t>
  </si>
  <si>
    <t>город</t>
  </si>
  <si>
    <t>село</t>
  </si>
  <si>
    <t>Численность воспитанников</t>
  </si>
  <si>
    <t>Объем платных образовательных услуг в общеобразовательных организациях</t>
  </si>
  <si>
    <t>Объем платных образовательных услуг в дошкольных образовательных организациях</t>
  </si>
  <si>
    <t>Объем платных образовательных услуг в организациях дошкольного и общего образования</t>
  </si>
  <si>
    <t>Численность воспитанников и обучающихся в организациях дошкольного и общего образования</t>
  </si>
  <si>
    <t>ВСЕГО объем платных образовательных услуг в организациях дошкольного, общего и дополнительного образования</t>
  </si>
  <si>
    <t>Отношение к медианному значению по МО</t>
  </si>
  <si>
    <t>Объем платных образовательных услуг на 1 воспитанника в дошкольных образовательных организациях</t>
  </si>
  <si>
    <t>Объем платных образовательных услуг на 1 обучающегося в общеобразовательных организациях</t>
  </si>
  <si>
    <t>Объем платных образовательных услуг на 1 воспитанника/обучающегося в организациях дошкольного и общего образования</t>
  </si>
  <si>
    <t>Объем платных образовательных услуг на 1 воспитанника в организациях дошкольного образования</t>
  </si>
  <si>
    <t>Объем платных образовательных услуг на 1 обучающегося в общеобразовательных  организациях</t>
  </si>
  <si>
    <t>Отношение к медианному значению по МО (город/село)</t>
  </si>
  <si>
    <t>Объем неиспользованных остатков на счетах муниципального образования за 2019 год</t>
  </si>
  <si>
    <t>Соглашение на стимулирующие выплаты за высокие результаты и качество выполняемых работ в муниципальных  организациях  дополнительного образования в 2020 году</t>
  </si>
  <si>
    <t>Соглашение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в 2020 году</t>
  </si>
  <si>
    <t xml:space="preserve">Соглашение о взаимодействии по обеспечению достижения целевых показаетелей по Плану мероприятий ("дорожная карта") "Изменения в сфере образования в Томской бласти" </t>
  </si>
  <si>
    <t>1 - до 1.04.2020</t>
  </si>
  <si>
    <t>1 - до 1.09.2020</t>
  </si>
  <si>
    <t>0- позднее 1.04.2020</t>
  </si>
  <si>
    <t>0- позднее 1.09.2020</t>
  </si>
  <si>
    <t>Количество учителей в расчете на одного руководящего работника общеобразовательных организаций в субъекте РФ, чел.</t>
  </si>
  <si>
    <t>Доля численности педагогических работников в общей численности работников общеобразовательных организаций в субъекте РФ, %</t>
  </si>
  <si>
    <t>Численность учителей в общеобразовательных организациях (с учетом вечерних и частных ОО), чел.</t>
  </si>
  <si>
    <t>Численность руководящих работников в общеобразовательных организациях (с учетом вечерних и частных ОО), чел.</t>
  </si>
  <si>
    <t>Численность педагогических работников в общеобразовательных организациях (с учетом вечерних и частных ОО), чел.</t>
  </si>
  <si>
    <t>Общая численность работников в общеобразовательных организациях (с учетом вечерних и частных ОО)</t>
  </si>
  <si>
    <t>Заключение соглашений в установленный срок:</t>
  </si>
  <si>
    <t>1 - актуализированы</t>
  </si>
  <si>
    <t>0- не актуализированы</t>
  </si>
  <si>
    <t>Оценка сетевых параметров общеобразовательных организаций</t>
  </si>
  <si>
    <t xml:space="preserve">Показатель 8 </t>
  </si>
  <si>
    <t>Оценка объема привлечения внебюджетных средств в ОО</t>
  </si>
  <si>
    <t>БЛОК III</t>
  </si>
  <si>
    <t>БЛОК IV</t>
  </si>
  <si>
    <t>Отношение к медианному значению среди МО (средний показатель)</t>
  </si>
  <si>
    <t>Оценка исполнения МБТ</t>
  </si>
  <si>
    <t>ОЦЕНКА МО по разделу "Финансовый менеджмент"</t>
  </si>
  <si>
    <t xml:space="preserve">Показатель 13 </t>
  </si>
  <si>
    <t>Показатель 14</t>
  </si>
  <si>
    <t>ОЦЕНКА МО по разделу "Педагогические кадры системы общего образования Томской области"</t>
  </si>
  <si>
    <t>№</t>
  </si>
  <si>
    <t>Муниципальное образование</t>
  </si>
  <si>
    <t>Методическое сопровождение муниципального уровня</t>
  </si>
  <si>
    <t>Сводная оценка по разделу</t>
  </si>
  <si>
    <t>Доступность дошкольного образования детей в возрасте от 3 до 7 лет (по данным АИС "Комплектование ДОО")</t>
  </si>
  <si>
    <t>Отношение к медианному значению</t>
  </si>
  <si>
    <t>Доля выбытия, %</t>
  </si>
  <si>
    <t>доля закрепляемости %</t>
  </si>
  <si>
    <t>совокупный показатель эффективности участия в конкурсах проф мастерства</t>
  </si>
  <si>
    <t>количество пед работников (ДОУ, СОШ, ДОП)</t>
  </si>
  <si>
    <t>Соотношение численности педагогических работников на одного методиста</t>
  </si>
  <si>
    <t>Доля руководящих работников, назначенных из резерва</t>
  </si>
  <si>
    <t>количество воспитанников в возрасте от 3 до 7 лет в актуальной очереди (чел.)</t>
  </si>
  <si>
    <t>процент доступности (%)</t>
  </si>
  <si>
    <t>сводная оценка по блоку</t>
  </si>
  <si>
    <r>
      <t>1.</t>
    </r>
    <r>
      <rPr>
        <sz val="7"/>
        <color theme="1"/>
        <rFont val="PT Astra Serif"/>
        <family val="1"/>
        <charset val="204"/>
      </rPr>
      <t xml:space="preserve">      </t>
    </r>
    <r>
      <rPr>
        <sz val="12"/>
        <color theme="1"/>
        <rFont val="PT Astra Serif"/>
        <family val="1"/>
        <charset val="204"/>
      </rPr>
      <t> </t>
    </r>
  </si>
  <si>
    <r>
      <t>2.</t>
    </r>
    <r>
      <rPr>
        <sz val="7"/>
        <color theme="1"/>
        <rFont val="PT Astra Serif"/>
        <family val="1"/>
        <charset val="204"/>
      </rPr>
      <t xml:space="preserve">      </t>
    </r>
    <r>
      <rPr>
        <sz val="12"/>
        <color theme="1"/>
        <rFont val="PT Astra Serif"/>
        <family val="1"/>
        <charset val="204"/>
      </rPr>
      <t> </t>
    </r>
  </si>
  <si>
    <r>
      <t>3.</t>
    </r>
    <r>
      <rPr>
        <sz val="7"/>
        <color theme="1"/>
        <rFont val="PT Astra Serif"/>
        <family val="1"/>
        <charset val="204"/>
      </rPr>
      <t xml:space="preserve">      </t>
    </r>
    <r>
      <rPr>
        <sz val="12"/>
        <color theme="1"/>
        <rFont val="PT Astra Serif"/>
        <family val="1"/>
        <charset val="204"/>
      </rPr>
      <t> </t>
    </r>
  </si>
  <si>
    <r>
      <t>4.</t>
    </r>
    <r>
      <rPr>
        <sz val="7"/>
        <color theme="1"/>
        <rFont val="PT Astra Serif"/>
        <family val="1"/>
        <charset val="204"/>
      </rPr>
      <t xml:space="preserve">      </t>
    </r>
    <r>
      <rPr>
        <sz val="12"/>
        <color theme="1"/>
        <rFont val="PT Astra Serif"/>
        <family val="1"/>
        <charset val="204"/>
      </rPr>
      <t> </t>
    </r>
  </si>
  <si>
    <r>
      <t>6.</t>
    </r>
    <r>
      <rPr>
        <sz val="7"/>
        <color theme="1"/>
        <rFont val="PT Astra Serif"/>
        <family val="1"/>
        <charset val="204"/>
      </rPr>
      <t xml:space="preserve">      </t>
    </r>
    <r>
      <rPr>
        <sz val="12"/>
        <color theme="1"/>
        <rFont val="PT Astra Serif"/>
        <family val="1"/>
        <charset val="204"/>
      </rPr>
      <t> </t>
    </r>
  </si>
  <si>
    <t>Каргасокский район</t>
  </si>
  <si>
    <r>
      <t>7.</t>
    </r>
    <r>
      <rPr>
        <sz val="7"/>
        <color theme="1"/>
        <rFont val="PT Astra Serif"/>
        <family val="1"/>
        <charset val="204"/>
      </rPr>
      <t xml:space="preserve">      </t>
    </r>
    <r>
      <rPr>
        <sz val="12"/>
        <color theme="1"/>
        <rFont val="PT Astra Serif"/>
        <family val="1"/>
        <charset val="204"/>
      </rPr>
      <t> </t>
    </r>
  </si>
  <si>
    <t>Кожевниковский район</t>
  </si>
  <si>
    <r>
      <t>8.</t>
    </r>
    <r>
      <rPr>
        <sz val="7"/>
        <color theme="1"/>
        <rFont val="PT Astra Serif"/>
        <family val="1"/>
        <charset val="204"/>
      </rPr>
      <t xml:space="preserve">      </t>
    </r>
    <r>
      <rPr>
        <sz val="12"/>
        <color theme="1"/>
        <rFont val="PT Astra Serif"/>
        <family val="1"/>
        <charset val="204"/>
      </rPr>
      <t> </t>
    </r>
  </si>
  <si>
    <r>
      <t>9.</t>
    </r>
    <r>
      <rPr>
        <sz val="7"/>
        <color theme="1"/>
        <rFont val="PT Astra Serif"/>
        <family val="1"/>
        <charset val="204"/>
      </rPr>
      <t xml:space="preserve">      </t>
    </r>
    <r>
      <rPr>
        <sz val="12"/>
        <color theme="1"/>
        <rFont val="PT Astra Serif"/>
        <family val="1"/>
        <charset val="204"/>
      </rPr>
      <t> </t>
    </r>
  </si>
  <si>
    <r>
      <t>10.</t>
    </r>
    <r>
      <rPr>
        <sz val="7"/>
        <color theme="1"/>
        <rFont val="PT Astra Serif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</si>
  <si>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11.</t>
    </r>
    <r>
      <rPr>
        <sz val="7"/>
        <color theme="1"/>
        <rFont val="PT Astra Serif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</si>
  <si>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12.</t>
    </r>
    <r>
      <rPr>
        <sz val="7"/>
        <color theme="1"/>
        <rFont val="PT Astra Serif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</si>
  <si>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13.</t>
    </r>
    <r>
      <rPr>
        <sz val="7"/>
        <color theme="1"/>
        <rFont val="PT Astra Serif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</si>
  <si>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14.</t>
    </r>
    <r>
      <rPr>
        <sz val="7"/>
        <color theme="1"/>
        <rFont val="PT Astra Serif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</si>
  <si>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15.</t>
    </r>
    <r>
      <rPr>
        <sz val="7"/>
        <color theme="1"/>
        <rFont val="PT Astra Serif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</si>
  <si>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16.</t>
    </r>
    <r>
      <rPr>
        <sz val="7"/>
        <color theme="1"/>
        <rFont val="PT Astra Serif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</si>
  <si>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17.</t>
    </r>
    <r>
      <rPr>
        <sz val="7"/>
        <color theme="1"/>
        <rFont val="PT Astra Serif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</si>
  <si>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г.о. Стрежевой</t>
  </si>
  <si>
    <r>
      <t>18.</t>
    </r>
    <r>
      <rPr>
        <sz val="7"/>
        <color theme="1"/>
        <rFont val="PT Astra Serif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</si>
  <si>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г. Кедровый</t>
  </si>
  <si>
    <r>
      <t>19.</t>
    </r>
    <r>
      <rPr>
        <sz val="7"/>
        <color theme="1"/>
        <rFont val="PT Astra Serif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</si>
  <si>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20.</t>
    </r>
    <r>
      <rPr>
        <sz val="7"/>
        <color theme="1"/>
        <rFont val="PT Astra Serif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</si>
  <si>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г. Томск</t>
  </si>
  <si>
    <t>медианное значение</t>
  </si>
  <si>
    <t>Независимая оценка качества условий осуществления образовательной деятельности ОО в МО</t>
  </si>
  <si>
    <t>Индекс по ФМ</t>
  </si>
  <si>
    <t>ИТОГОВЫЙ ИНДЕКС МО</t>
  </si>
  <si>
    <t>Подтверждение медали "За особые успехи в учении" результатами ЕГЭ</t>
  </si>
  <si>
    <t>Результаты ЕГЭ выпускников 11 классов</t>
  </si>
  <si>
    <t>Охват дополнительным образованием</t>
  </si>
  <si>
    <t>Участие школьников в социально-психологическом тестировании</t>
  </si>
  <si>
    <t>Оценка по блоку</t>
  </si>
  <si>
    <t>Показаьтель 2</t>
  </si>
  <si>
    <t>Показатель 5</t>
  </si>
  <si>
    <t>БЛОК I (показатели 1-6)</t>
  </si>
  <si>
    <t>БЛОК II (показатели 1-6)</t>
  </si>
  <si>
    <t>Показатель 15</t>
  </si>
  <si>
    <t>Показатель 16</t>
  </si>
  <si>
    <t>Темп роста количества обучающихся (воспитанники, учащиеся, студенты) в расчете на 1 работника образовательных организаций в субъекте РФ (2019-2020 гг.), %</t>
  </si>
  <si>
    <t>Доля педагогических работников в возрасте до 35 лет в общей численности педагогических работников в субъекте РФ (2020 г.), %</t>
  </si>
  <si>
    <t>Оценка достижения показателей по созданию условий для достижения результатов</t>
  </si>
  <si>
    <t>Оценка эффективности планирования сетевых показателей МОО для финансового обеспечения субвенции на общее образование (план/уточнение сети) 2021 год</t>
  </si>
  <si>
    <t>Сетевые показатели на начало 2021 года</t>
  </si>
  <si>
    <t>Уточненные сетевые показатели в рамках пересчета сети в 2021 году</t>
  </si>
  <si>
    <t>Оценка эффективности планирования сетевых показателей МДОО для финансового обеспечения субвенции на дошкольное образование (план/уточнение сети) 2021 год</t>
  </si>
  <si>
    <t>Коэффициент остатков  объема субвенции на общее образование на счетах муниципального образования по итогам 2020 года</t>
  </si>
  <si>
    <t>Коэффициент остатков  объема субвенции на дошкольное образование на счетах муниципального образования  по итогам 2020 года</t>
  </si>
  <si>
    <t>более 1 = 1</t>
  </si>
  <si>
    <t>Актуализация НПФ на уровне МО в 2021 году:</t>
  </si>
  <si>
    <t>Среднее значение 2018 год ДОУ</t>
  </si>
  <si>
    <t>Среднее значение 2021 года ДОУ</t>
  </si>
  <si>
    <t>Коэффициент закрепляемости молодых учителей до 30 лет в муниципальных общеобразовательных организациях (трудоустроенные / уволенные в 2021 году)</t>
  </si>
  <si>
    <t>Количество методистов муниципального уровня (занятые ставки) 2020</t>
  </si>
  <si>
    <t>Количество методистов муниципального уровня (занятые ставки) 2021</t>
  </si>
  <si>
    <t>Участие педагогических и руководящих работников в конкурсах профессионального мастерства и на звание лауреатов</t>
  </si>
  <si>
    <t>всего руководящих работников</t>
  </si>
  <si>
    <t xml:space="preserve"> доля рук раб соответствующих требованиям к образованию</t>
  </si>
  <si>
    <t xml:space="preserve">Общее количество лиц, состоящих в резерве управленческих кадров </t>
  </si>
  <si>
    <t>Работа с  управленческими кадрами</t>
  </si>
  <si>
    <t>количество  инфоповодов  от МОУО</t>
  </si>
  <si>
    <t>Информационное освещение</t>
  </si>
  <si>
    <t>работа с обращениями ( 59 ФЗ) и сообщениями граждан (ПОС)</t>
  </si>
  <si>
    <t>Региональный этап (кол-во участников) 2020-2021</t>
  </si>
  <si>
    <t>Всероссийский этап (кол-во участников) 2020-2021</t>
  </si>
  <si>
    <t>Общее кол-во обуч-ся в дневных ОО (на 20.09.2020)</t>
  </si>
  <si>
    <t>Доля участия во ВсОШ (от общего кол-ва обуч-ся) (%)</t>
  </si>
  <si>
    <t>Количество выпускников 11 классов, награжденных федеральной медалью "За особые успехи в учении" (2021г.)</t>
  </si>
  <si>
    <t>Количество выпускников 11 классов, награжденных федеральной медалью "За особые успехи в учении", сдававших ЕГЭ (кроме русского языка) (2021г.)</t>
  </si>
  <si>
    <t>Доля выпускников 11 классов, награжденных федеральной медалью "За особые успехи в учении", сдававших ЕГЭ и полувичших 70 и более баллов по всем сдаваемым предметам</t>
  </si>
  <si>
    <t>Доля выпускников 11 классов, получивших 220 баллов и более по результатам сдачи ЕГЭ по трем предметам (2021г.)</t>
  </si>
  <si>
    <t>Доля от максимально возможного  количества баллов, набранных МО по оценке муниципальных механизмов управления качеством образования (2021г.), %</t>
  </si>
  <si>
    <t xml:space="preserve">Доля ОО в МО не вошедших в список школ с признаками необъективных результатов от общего количества ОО  МО, участвовавших в ВПР в 2021г., % </t>
  </si>
  <si>
    <t xml:space="preserve">Доля ОО в МО, не вошедших в список школ с низкими образовательными результатами обучающихся от общего количества ОО в МО (за исключением коррекционных ОО), % </t>
  </si>
  <si>
    <t>сводное значение по разделу "Качество образования"</t>
  </si>
  <si>
    <t>Участие обуч-ся во Всероссийской олимпиаде школьников                                                                                                                                                                                                                                                                                                                                                                                                                                  (2020 - 2021 учебный год)</t>
  </si>
  <si>
    <t>Медали "За особые достижения в учении"</t>
  </si>
  <si>
    <t>Результаты оценки муниицпальных механизмов управления качеством образования</t>
  </si>
  <si>
    <t>Объективность оценочных процедур</t>
  </si>
  <si>
    <t>Организация работа со школами, показывающими низкие образовательные результаты обучающихся</t>
  </si>
  <si>
    <t>Доля детей от 5 до 18 лет, занимающихся по дополнительным образовательным программам технической и естественнонаучной направленности (по данным Навигатора) на 01.12.2021</t>
  </si>
  <si>
    <t>показатель по  блоку</t>
  </si>
  <si>
    <t>Количество школ, зарегистрированных на сайте РДШ, в соотношении с общим количеством общеобразовательных организаций</t>
  </si>
  <si>
    <t>Количество психолого-педагогических классов/групп созданных в 2021-2022 уч. году</t>
  </si>
  <si>
    <t>Юнармия</t>
  </si>
  <si>
    <t>спорт клубы</t>
  </si>
  <si>
    <t>школьные музеи</t>
  </si>
  <si>
    <t>рдш</t>
  </si>
  <si>
    <t>псих пед классы</t>
  </si>
  <si>
    <t>Количество фунционирующих психолого-педагогических консилиумов</t>
  </si>
  <si>
    <t>Психолого-педагогическое сопровождение детей с ОВЗ и инвалидностью</t>
  </si>
  <si>
    <t>количество воспитанников в возрасте от 1,5 до 3 лет в актуальной очереди (чел.)</t>
  </si>
  <si>
    <t>Доступность дошкольного образования детей в возрасте от 1,5 до 3 лет (по данным АИС "Комплектование ДОО")</t>
  </si>
  <si>
    <t>показатель по блоку</t>
  </si>
  <si>
    <t>Количество лиц, назначенных на должности руководителя/заместителя ОО в 2021</t>
  </si>
  <si>
    <t>Доля  заявок на все конкурсы проф. мастерства  от общего числа пед. раб.  в разрезе МО, 2020 %</t>
  </si>
  <si>
    <t>Доля  заявок на все конкурсы проф. мастерства  от общего числа пед. раб.  в разрезе МО, 2021 %</t>
  </si>
  <si>
    <t>Соотношение кол-ва заявок конкурсов проф. мастерства  и числа пед. раб., получивших денежное поощрение  в разрезе МО (доля победителей от числа участников) , 2020 %</t>
  </si>
  <si>
    <t>Соотношение кол-ва заявок конкурсов проф. мастерства  и числа пед. раб., получивших денежное поощрение  в разрезе МО (доля победителей от числа участников) , 2021 %</t>
  </si>
  <si>
    <t>кол-во руководящих работников ОО с ВО (761 -н приказ Минзравсоц развития РФ от 26.08.2010)</t>
  </si>
  <si>
    <t>Отношение к нормативному значению</t>
  </si>
  <si>
    <t>количество актуальных и прогнозных вакансий руководящих работников</t>
  </si>
  <si>
    <t>Доля ОО в которых созданы отряды ВВПОД «Юнармия»</t>
  </si>
  <si>
    <t>Доля ОО в которых созданы школьные спортивные клубы</t>
  </si>
  <si>
    <t>Доля ОО в которых созданы школьные музеи</t>
  </si>
  <si>
    <t>количество обращений  (жалоб) (59 ФЗ)  + ПОС в ОИВ за 2021 год</t>
  </si>
  <si>
    <t>количество ОО в МО</t>
  </si>
  <si>
    <t>средний показатель обращений / сообщений на 1 ОО</t>
  </si>
  <si>
    <t>Отношение к минимальному значению</t>
  </si>
  <si>
    <t>Доля детей от 5 до 18 лет, занимающихся по дополнительным образовательным программам (по данным Навигатора) на 01.11.2021 (с ДШИ и спортподготовкой)</t>
  </si>
  <si>
    <t>Кол-во выпускников 11 классов, награжденных федеральной медалью "За особые успехи в учении", сдававших ЕГЭ и полувичших 70 и более баллов по всем сдаваемым предметам</t>
  </si>
  <si>
    <t>ГВ по р.я. и мат. на 5 или ЕГЭ р.я. 70 и более бал., миним. порог по др. ЕГЭ</t>
  </si>
  <si>
    <t>Обще кол-во выпускников, без учёта награждённых федеральной медалью</t>
  </si>
  <si>
    <t>Количество выпускников 11 классов, награжденных региональной  медалью "За особые достижения в учении"</t>
  </si>
  <si>
    <t>Доля выпускников 11 классов, награжденных региональной медалью "За особые достижения в учении" %</t>
  </si>
  <si>
    <t>Количество баллов (max 902 б.)</t>
  </si>
  <si>
    <t>Отношение к плановому значению</t>
  </si>
  <si>
    <t>Отношение к плановому значению (эффективность)</t>
  </si>
  <si>
    <t>Доля обучающихся, принявших участие в СПТ (2021г.)</t>
  </si>
  <si>
    <t>Отношение к   фактическому значению</t>
  </si>
  <si>
    <t>совокупный показатель по блоку "работа в управленческими кадрами"</t>
  </si>
  <si>
    <t>Кол-во обучающихся 1-4 классы</t>
  </si>
  <si>
    <t>Кол-во учебников, используемые для обучающихся 1-4 классов</t>
  </si>
  <si>
    <t>кол-во учебников на 1 обучающегося (10)</t>
  </si>
  <si>
    <t>Кол-во обучающихся 5-9 классы</t>
  </si>
  <si>
    <t>Кол-во учебников, используемые для обучающихся 5-9 классов</t>
  </si>
  <si>
    <t>кол-во учебников на 1 обучающегося  (17)</t>
  </si>
  <si>
    <t>Кол-во обучающихся 10-11 классы</t>
  </si>
  <si>
    <t>Кол-во учебников, используемые для обучающихся 10-11 классов</t>
  </si>
  <si>
    <t>кол-во учебников на 1 обучающегося (17)</t>
  </si>
  <si>
    <t>среднее кол-во учебников на 1 обучающегося СОШ</t>
  </si>
  <si>
    <t>не списанные учебники в  библиотечном фонде*</t>
  </si>
  <si>
    <t>совокупный показатель по блоку c учетом понижающего коэффициента</t>
  </si>
  <si>
    <t>* от 5-30% понижающий коэффициент  0,1 балл</t>
  </si>
  <si>
    <t>Обеспеченность учебниками (АИС "Учебник")</t>
  </si>
  <si>
    <t>Коэффициент (НОО) (отношение к нормативному значению)</t>
  </si>
  <si>
    <t>Коэффициент (ООО)(отношение к нормативному значению)</t>
  </si>
  <si>
    <t>Из назначенных Количество резервистов, назначенных на должности руководителя/ заместителя ОО в 2021</t>
  </si>
  <si>
    <t>ср. мед 0,95</t>
  </si>
  <si>
    <t>увольнение</t>
  </si>
  <si>
    <t>Трудоустройство</t>
  </si>
  <si>
    <t>Количество ДОУ, ОО в которых обучаются дети с ОВЗ и инвалидностью (по данным информационных систем АИС, ОО-1)</t>
  </si>
  <si>
    <t>отношение к установленному показателю</t>
  </si>
  <si>
    <t>* 61-90% понижающий коэффициент  0,3 балл</t>
  </si>
  <si>
    <t>* от 31-60%% понижающий коэффициент  0,2 балла</t>
  </si>
  <si>
    <t>ОЦЕНКА МО по разделу "НОКО"</t>
  </si>
  <si>
    <t>ОЦЕНКА МО по разделу "Работа с общественностью"</t>
  </si>
  <si>
    <t>ОЦЕНКА МО по разделу "Качество образования"</t>
  </si>
  <si>
    <t>ОЦЕНКА МО по разделу "Доп образование"</t>
  </si>
  <si>
    <t>ОЦЕНКА МО по разделу "Воспитание"</t>
  </si>
  <si>
    <t>ОЦЕНКА МО по разделу "Организация сопровождения детей с ОВЗ и "группы риска""</t>
  </si>
  <si>
    <t>ОЦЕНКА МО по разделу "Обеспеченность учебниками"</t>
  </si>
  <si>
    <t>ОЦЕНКА МО по разделу "Дошкольное образование"</t>
  </si>
  <si>
    <r>
      <t xml:space="preserve">Коэффициент (СОО) </t>
    </r>
    <r>
      <rPr>
        <sz val="10"/>
        <rFont val="PT Astra Serif"/>
        <family val="1"/>
        <charset val="204"/>
      </rPr>
      <t>(отношение к нормативному значению)</t>
    </r>
  </si>
  <si>
    <r>
      <t xml:space="preserve"> получили 70 и более баллов </t>
    </r>
    <r>
      <rPr>
        <b/>
        <sz val="10"/>
        <color theme="1"/>
        <rFont val="Calibri Light"/>
        <family val="2"/>
        <charset val="204"/>
        <scheme val="major"/>
      </rPr>
      <t>по всем сдаваемым предметам в форме ЕГЭ</t>
    </r>
  </si>
  <si>
    <r>
      <rPr>
        <sz val="10"/>
        <color rgb="FFFF0000"/>
        <rFont val="Calibri"/>
        <family val="2"/>
        <charset val="204"/>
        <scheme val="minor"/>
      </rPr>
      <t xml:space="preserve">ШСК созданы в 24 </t>
    </r>
    <r>
      <rPr>
        <sz val="10"/>
        <color theme="1"/>
        <rFont val="Calibri"/>
        <family val="2"/>
        <charset val="204"/>
        <scheme val="minor"/>
      </rPr>
      <t>из 35 ОО Томского района</t>
    </r>
  </si>
  <si>
    <t>Отряды Юнармии созданы в 20 ОО</t>
  </si>
  <si>
    <t xml:space="preserve">Всего школ 7,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</si>
</sst>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0.0"/>
    <numFmt numFmtId="166" formatCode="0.0%"/>
    <numFmt numFmtId="167" formatCode="#,##0.0"/>
    <numFmt numFmtId="168" formatCode="0.000"/>
    <numFmt numFmtId="169" formatCode="0.0000000"/>
    <numFmt numFmtId="170" formatCode="0.0000"/>
    <numFmt numFmtId="171" formatCode="#,##0.000"/>
  </numFmts>
  <fonts count="55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b/>
      <sz val="12"/>
      <color rgb="FFFF0000"/>
      <name val="PT Astra Serif"/>
      <family val="1"/>
      <charset val="204"/>
    </font>
    <font>
      <sz val="12"/>
      <color rgb="FFFF0000"/>
      <name val="PT Astra Serif"/>
      <family val="1"/>
      <charset val="204"/>
    </font>
    <font>
      <b/>
      <i/>
      <sz val="12"/>
      <color theme="1"/>
      <name val="PT Astra Serif"/>
      <family val="1"/>
      <charset val="204"/>
    </font>
    <font>
      <b/>
      <sz val="12"/>
      <color rgb="FF3111A7"/>
      <name val="PT Astra Serif"/>
      <family val="1"/>
      <charset val="204"/>
    </font>
    <font>
      <sz val="12"/>
      <color rgb="FF3111A7"/>
      <name val="PT Astra Serif"/>
      <family val="1"/>
      <charset val="204"/>
    </font>
    <font>
      <b/>
      <i/>
      <sz val="12"/>
      <color rgb="FFFF0000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PT Astra Serif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PT Astra Serif"/>
      <family val="1"/>
      <charset val="204"/>
    </font>
    <font>
      <sz val="7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PT Astra Serif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0"/>
      <color theme="1"/>
      <name val="PT Astra Serif"/>
      <family val="1"/>
      <charset val="204"/>
    </font>
    <font>
      <sz val="10"/>
      <color rgb="FFFF0000"/>
      <name val="PT Astra Serif"/>
      <family val="1"/>
      <charset val="204"/>
    </font>
    <font>
      <b/>
      <sz val="10"/>
      <name val="PT Astra Serif"/>
      <family val="1"/>
      <charset val="204"/>
    </font>
    <font>
      <b/>
      <sz val="10"/>
      <color rgb="FFFF0000"/>
      <name val="PT Astra Serif"/>
      <family val="1"/>
      <charset val="204"/>
    </font>
    <font>
      <sz val="1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b/>
      <i/>
      <sz val="10"/>
      <color rgb="FFFF0000"/>
      <name val="PT Astra Serif"/>
      <family val="1"/>
      <charset val="204"/>
    </font>
    <font>
      <b/>
      <sz val="10"/>
      <color rgb="FF3C0BEF"/>
      <name val="PT Astra Serif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i/>
      <sz val="10"/>
      <color rgb="FFFF0000"/>
      <name val="PT Astra Serif"/>
      <family val="1"/>
      <charset val="204"/>
    </font>
    <font>
      <sz val="10"/>
      <color rgb="FF3C0BEF"/>
      <name val="PT Astra Serif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rgb="FF3111A7"/>
      <name val="PT Astra Serif"/>
      <family val="1"/>
      <charset val="204"/>
    </font>
    <font>
      <sz val="10"/>
      <color rgb="FF3111A7"/>
      <name val="PT Astra Serif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PT Astra Serif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5" fillId="0" borderId="0"/>
    <xf numFmtId="164" fontId="3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596">
    <xf numFmtId="0" fontId="0" fillId="0" borderId="0" xfId="0"/>
    <xf numFmtId="0" fontId="7" fillId="0" borderId="0" xfId="0" applyFont="1" applyAlignment="1">
      <alignment vertical="center"/>
    </xf>
    <xf numFmtId="1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2" fontId="7" fillId="2" borderId="1" xfId="0" applyNumberFormat="1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9" fontId="7" fillId="0" borderId="0" xfId="0" applyNumberFormat="1" applyFont="1" applyAlignment="1">
      <alignment vertical="center"/>
    </xf>
    <xf numFmtId="165" fontId="9" fillId="2" borderId="1" xfId="4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2" fontId="7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167" fontId="7" fillId="2" borderId="1" xfId="0" applyNumberFormat="1" applyFont="1" applyFill="1" applyBorder="1" applyAlignment="1">
      <alignment horizontal="center" vertical="center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68" fontId="7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1" fontId="7" fillId="2" borderId="1" xfId="0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7" fontId="10" fillId="2" borderId="1" xfId="0" applyNumberFormat="1" applyFont="1" applyFill="1" applyBorder="1" applyAlignment="1">
      <alignment horizontal="center"/>
    </xf>
    <xf numFmtId="0" fontId="10" fillId="0" borderId="0" xfId="0" applyFont="1"/>
    <xf numFmtId="165" fontId="7" fillId="0" borderId="0" xfId="0" applyNumberFormat="1" applyFont="1" applyAlignment="1">
      <alignment vertical="center"/>
    </xf>
    <xf numFmtId="0" fontId="13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7" fontId="16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2" fontId="14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7" borderId="0" xfId="0" applyFont="1" applyFill="1" applyAlignment="1">
      <alignment horizontal="center"/>
    </xf>
    <xf numFmtId="167" fontId="7" fillId="7" borderId="0" xfId="0" applyNumberFormat="1" applyFont="1" applyFill="1" applyAlignment="1">
      <alignment horizontal="center"/>
    </xf>
    <xf numFmtId="1" fontId="7" fillId="7" borderId="0" xfId="0" applyNumberFormat="1" applyFont="1" applyFill="1" applyAlignment="1">
      <alignment horizontal="center"/>
    </xf>
    <xf numFmtId="4" fontId="11" fillId="8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2" fontId="7" fillId="4" borderId="1" xfId="1" applyNumberFormat="1" applyFont="1" applyFill="1" applyBorder="1" applyAlignment="1">
      <alignment horizontal="center" vertical="center"/>
    </xf>
    <xf numFmtId="2" fontId="7" fillId="3" borderId="1" xfId="1" applyNumberFormat="1" applyFont="1" applyFill="1" applyBorder="1" applyAlignment="1">
      <alignment horizontal="center" vertical="center"/>
    </xf>
    <xf numFmtId="169" fontId="7" fillId="3" borderId="1" xfId="0" applyNumberFormat="1" applyFont="1" applyFill="1" applyBorder="1" applyAlignment="1">
      <alignment horizontal="center" vertical="center"/>
    </xf>
    <xf numFmtId="169" fontId="7" fillId="4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67" fontId="7" fillId="4" borderId="1" xfId="0" applyNumberFormat="1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2" fontId="9" fillId="4" borderId="1" xfId="4" applyNumberFormat="1" applyFont="1" applyFill="1" applyBorder="1" applyAlignment="1">
      <alignment horizontal="center" vertical="center" wrapText="1"/>
    </xf>
    <xf numFmtId="2" fontId="9" fillId="3" borderId="1" xfId="4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2" fontId="17" fillId="0" borderId="5" xfId="0" applyNumberFormat="1" applyFont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6" xfId="0" applyBorder="1" applyAlignment="1"/>
    <xf numFmtId="0" fontId="19" fillId="0" borderId="4" xfId="0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2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/>
    <xf numFmtId="2" fontId="23" fillId="0" borderId="1" xfId="0" applyNumberFormat="1" applyFont="1" applyFill="1" applyBorder="1"/>
    <xf numFmtId="0" fontId="0" fillId="0" borderId="1" xfId="0" applyBorder="1"/>
    <xf numFmtId="2" fontId="18" fillId="0" borderId="1" xfId="0" applyNumberFormat="1" applyFont="1" applyBorder="1"/>
    <xf numFmtId="165" fontId="0" fillId="0" borderId="1" xfId="0" applyNumberFormat="1" applyBorder="1"/>
    <xf numFmtId="2" fontId="23" fillId="0" borderId="1" xfId="0" applyNumberFormat="1" applyFont="1" applyBorder="1"/>
    <xf numFmtId="1" fontId="0" fillId="0" borderId="1" xfId="0" applyNumberFormat="1" applyBorder="1"/>
    <xf numFmtId="168" fontId="0" fillId="0" borderId="1" xfId="0" applyNumberFormat="1" applyBorder="1"/>
    <xf numFmtId="0" fontId="24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7" fillId="0" borderId="1" xfId="0" applyFont="1" applyFill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 wrapText="1"/>
    </xf>
    <xf numFmtId="10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2" fontId="0" fillId="0" borderId="0" xfId="0" applyNumberFormat="1"/>
    <xf numFmtId="0" fontId="0" fillId="0" borderId="1" xfId="0" applyNumberFormat="1" applyBorder="1"/>
    <xf numFmtId="0" fontId="25" fillId="0" borderId="1" xfId="0" applyFont="1" applyBorder="1" applyAlignment="1">
      <alignment horizontal="center" vertical="center" wrapText="1"/>
    </xf>
    <xf numFmtId="1" fontId="5" fillId="0" borderId="1" xfId="4" applyNumberFormat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/>
    </xf>
    <xf numFmtId="2" fontId="8" fillId="0" borderId="9" xfId="0" applyNumberFormat="1" applyFont="1" applyFill="1" applyBorder="1"/>
    <xf numFmtId="0" fontId="0" fillId="0" borderId="0" xfId="0" applyNumberFormat="1"/>
    <xf numFmtId="168" fontId="18" fillId="0" borderId="0" xfId="0" applyNumberFormat="1" applyFont="1"/>
    <xf numFmtId="0" fontId="7" fillId="2" borderId="0" xfId="0" applyFont="1" applyFill="1" applyBorder="1" applyAlignment="1">
      <alignment horizontal="center" vertical="top" wrapText="1"/>
    </xf>
    <xf numFmtId="0" fontId="8" fillId="0" borderId="0" xfId="0" applyFont="1"/>
    <xf numFmtId="0" fontId="7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/>
    <xf numFmtId="10" fontId="0" fillId="0" borderId="0" xfId="0" applyNumberFormat="1"/>
    <xf numFmtId="10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2" fontId="30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7" fillId="5" borderId="1" xfId="0" applyFont="1" applyFill="1" applyBorder="1" applyAlignment="1">
      <alignment horizontal="left" vertical="center" wrapText="1" indent="2"/>
    </xf>
    <xf numFmtId="0" fontId="7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/>
    <xf numFmtId="2" fontId="23" fillId="5" borderId="1" xfId="0" applyNumberFormat="1" applyFont="1" applyFill="1" applyBorder="1"/>
    <xf numFmtId="0" fontId="0" fillId="5" borderId="1" xfId="0" applyFill="1" applyBorder="1"/>
    <xf numFmtId="2" fontId="18" fillId="5" borderId="1" xfId="0" applyNumberFormat="1" applyFont="1" applyFill="1" applyBorder="1"/>
    <xf numFmtId="165" fontId="0" fillId="5" borderId="1" xfId="0" applyNumberFormat="1" applyFill="1" applyBorder="1"/>
    <xf numFmtId="1" fontId="0" fillId="5" borderId="1" xfId="0" applyNumberFormat="1" applyFill="1" applyBorder="1"/>
    <xf numFmtId="168" fontId="0" fillId="5" borderId="1" xfId="0" applyNumberFormat="1" applyFill="1" applyBorder="1"/>
    <xf numFmtId="0" fontId="24" fillId="5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/>
    <xf numFmtId="0" fontId="7" fillId="5" borderId="1" xfId="0" applyFont="1" applyFill="1" applyBorder="1" applyAlignment="1">
      <alignment horizontal="center" vertical="top" wrapText="1"/>
    </xf>
    <xf numFmtId="3" fontId="7" fillId="5" borderId="1" xfId="0" applyNumberFormat="1" applyFont="1" applyFill="1" applyBorder="1" applyAlignment="1">
      <alignment horizontal="center" vertical="top" wrapText="1"/>
    </xf>
    <xf numFmtId="10" fontId="6" fillId="5" borderId="1" xfId="0" applyNumberFormat="1" applyFont="1" applyFill="1" applyBorder="1" applyAlignment="1">
      <alignment horizontal="center" vertical="top" wrapText="1"/>
    </xf>
    <xf numFmtId="2" fontId="6" fillId="5" borderId="1" xfId="0" applyNumberFormat="1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0" fillId="5" borderId="0" xfId="0" applyNumberFormat="1" applyFill="1"/>
    <xf numFmtId="0" fontId="0" fillId="5" borderId="0" xfId="0" applyFill="1"/>
    <xf numFmtId="0" fontId="25" fillId="5" borderId="1" xfId="0" applyFont="1" applyFill="1" applyBorder="1" applyAlignment="1">
      <alignment horizontal="center" vertical="center" wrapText="1"/>
    </xf>
    <xf numFmtId="0" fontId="0" fillId="5" borderId="1" xfId="0" applyNumberFormat="1" applyFill="1" applyBorder="1"/>
    <xf numFmtId="0" fontId="0" fillId="0" borderId="1" xfId="0" applyFill="1" applyBorder="1"/>
    <xf numFmtId="2" fontId="18" fillId="0" borderId="1" xfId="0" applyNumberFormat="1" applyFont="1" applyFill="1" applyBorder="1"/>
    <xf numFmtId="0" fontId="0" fillId="0" borderId="1" xfId="0" applyNumberFormat="1" applyFill="1" applyBorder="1"/>
    <xf numFmtId="1" fontId="0" fillId="0" borderId="1" xfId="0" applyNumberFormat="1" applyFill="1" applyBorder="1"/>
    <xf numFmtId="168" fontId="0" fillId="0" borderId="1" xfId="0" applyNumberFormat="1" applyFill="1" applyBorder="1"/>
    <xf numFmtId="0" fontId="25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/>
    <xf numFmtId="3" fontId="7" fillId="0" borderId="1" xfId="0" applyNumberFormat="1" applyFont="1" applyFill="1" applyBorder="1" applyAlignment="1">
      <alignment horizontal="center" vertical="top" wrapText="1"/>
    </xf>
    <xf numFmtId="10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0" fillId="0" borderId="0" xfId="0" applyNumberFormat="1" applyFill="1"/>
    <xf numFmtId="2" fontId="18" fillId="0" borderId="0" xfId="0" applyNumberFormat="1" applyFont="1"/>
    <xf numFmtId="0" fontId="7" fillId="0" borderId="0" xfId="0" applyFont="1" applyFill="1" applyAlignment="1">
      <alignment vertical="center"/>
    </xf>
    <xf numFmtId="0" fontId="7" fillId="10" borderId="0" xfId="0" applyFont="1" applyFill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/>
    <xf numFmtId="0" fontId="32" fillId="0" borderId="0" xfId="0" applyFont="1"/>
    <xf numFmtId="0" fontId="33" fillId="0" borderId="0" xfId="0" applyFont="1"/>
    <xf numFmtId="0" fontId="19" fillId="7" borderId="2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15" borderId="7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36" fillId="15" borderId="1" xfId="0" applyFont="1" applyFill="1" applyBorder="1" applyAlignment="1">
      <alignment horizontal="center" vertical="center" wrapText="1"/>
    </xf>
    <xf numFmtId="0" fontId="34" fillId="15" borderId="1" xfId="0" applyFont="1" applyFill="1" applyBorder="1" applyAlignment="1">
      <alignment horizontal="center" vertical="center" wrapText="1"/>
    </xf>
    <xf numFmtId="0" fontId="33" fillId="15" borderId="1" xfId="0" applyFont="1" applyFill="1" applyBorder="1" applyAlignment="1">
      <alignment horizontal="center" vertical="center" wrapText="1"/>
    </xf>
    <xf numFmtId="0" fontId="34" fillId="15" borderId="8" xfId="0" applyFont="1" applyFill="1" applyBorder="1" applyAlignment="1">
      <alignment horizontal="center" vertical="center" wrapText="1"/>
    </xf>
    <xf numFmtId="0" fontId="21" fillId="15" borderId="8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7" fillId="15" borderId="1" xfId="0" applyFont="1" applyFill="1" applyBorder="1" applyAlignment="1">
      <alignment horizontal="center" vertical="center" wrapText="1"/>
    </xf>
    <xf numFmtId="0" fontId="36" fillId="15" borderId="2" xfId="0" applyFont="1" applyFill="1" applyBorder="1" applyAlignment="1">
      <alignment horizontal="center" vertical="center" wrapText="1"/>
    </xf>
    <xf numFmtId="0" fontId="34" fillId="15" borderId="2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19" fillId="11" borderId="16" xfId="0" applyFont="1" applyFill="1" applyBorder="1" applyAlignment="1">
      <alignment horizontal="center" vertical="center" wrapText="1"/>
    </xf>
    <xf numFmtId="0" fontId="19" fillId="11" borderId="17" xfId="0" applyFont="1" applyFill="1" applyBorder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39" fillId="12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34" fillId="13" borderId="1" xfId="0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2" fontId="19" fillId="7" borderId="3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/>
    <xf numFmtId="165" fontId="21" fillId="0" borderId="1" xfId="0" applyNumberFormat="1" applyFont="1" applyFill="1" applyBorder="1"/>
    <xf numFmtId="2" fontId="19" fillId="0" borderId="2" xfId="0" applyNumberFormat="1" applyFont="1" applyFill="1" applyBorder="1"/>
    <xf numFmtId="0" fontId="20" fillId="0" borderId="1" xfId="0" applyFont="1" applyFill="1" applyBorder="1"/>
    <xf numFmtId="2" fontId="20" fillId="0" borderId="1" xfId="0" applyNumberFormat="1" applyFont="1" applyFill="1" applyBorder="1"/>
    <xf numFmtId="2" fontId="40" fillId="0" borderId="1" xfId="0" applyNumberFormat="1" applyFont="1" applyFill="1" applyBorder="1"/>
    <xf numFmtId="165" fontId="20" fillId="0" borderId="1" xfId="0" applyNumberFormat="1" applyFont="1" applyFill="1" applyBorder="1"/>
    <xf numFmtId="2" fontId="19" fillId="0" borderId="1" xfId="0" applyNumberFormat="1" applyFont="1" applyFill="1" applyBorder="1"/>
    <xf numFmtId="1" fontId="20" fillId="0" borderId="1" xfId="0" applyNumberFormat="1" applyFont="1" applyFill="1" applyBorder="1"/>
    <xf numFmtId="2" fontId="40" fillId="14" borderId="1" xfId="0" applyNumberFormat="1" applyFont="1" applyFill="1" applyBorder="1"/>
    <xf numFmtId="1" fontId="41" fillId="0" borderId="1" xfId="0" applyNumberFormat="1" applyFont="1" applyFill="1" applyBorder="1"/>
    <xf numFmtId="9" fontId="41" fillId="0" borderId="1" xfId="6" applyFont="1" applyFill="1" applyBorder="1"/>
    <xf numFmtId="2" fontId="42" fillId="0" borderId="1" xfId="0" applyNumberFormat="1" applyFont="1" applyFill="1" applyBorder="1"/>
    <xf numFmtId="0" fontId="43" fillId="0" borderId="1" xfId="0" applyFont="1" applyFill="1" applyBorder="1" applyAlignment="1">
      <alignment horizontal="center" vertical="center" wrapText="1"/>
    </xf>
    <xf numFmtId="2" fontId="20" fillId="7" borderId="1" xfId="0" applyNumberFormat="1" applyFont="1" applyFill="1" applyBorder="1"/>
    <xf numFmtId="2" fontId="41" fillId="0" borderId="1" xfId="0" applyNumberFormat="1" applyFont="1" applyFill="1" applyBorder="1"/>
    <xf numFmtId="2" fontId="40" fillId="7" borderId="1" xfId="0" applyNumberFormat="1" applyFont="1" applyFill="1" applyBorder="1"/>
    <xf numFmtId="10" fontId="19" fillId="0" borderId="1" xfId="0" applyNumberFormat="1" applyFont="1" applyFill="1" applyBorder="1" applyAlignment="1">
      <alignment horizontal="center" vertical="top" wrapText="1"/>
    </xf>
    <xf numFmtId="2" fontId="19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/>
    </xf>
    <xf numFmtId="10" fontId="19" fillId="0" borderId="1" xfId="0" applyNumberFormat="1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9" fontId="21" fillId="0" borderId="8" xfId="6" applyFont="1" applyFill="1" applyBorder="1" applyAlignment="1">
      <alignment horizontal="center" vertical="center"/>
    </xf>
    <xf numFmtId="164" fontId="19" fillId="0" borderId="1" xfId="5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2" fontId="19" fillId="7" borderId="2" xfId="0" applyNumberFormat="1" applyFont="1" applyFill="1" applyBorder="1" applyAlignment="1">
      <alignment horizontal="center" vertical="center"/>
    </xf>
    <xf numFmtId="4" fontId="34" fillId="2" borderId="2" xfId="0" applyNumberFormat="1" applyFont="1" applyFill="1" applyBorder="1" applyAlignment="1">
      <alignment horizontal="center" vertical="center"/>
    </xf>
    <xf numFmtId="4" fontId="36" fillId="0" borderId="2" xfId="0" applyNumberFormat="1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horizontal="center" vertical="center"/>
    </xf>
    <xf numFmtId="4" fontId="21" fillId="0" borderId="2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4" fontId="35" fillId="7" borderId="2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2" fontId="19" fillId="2" borderId="1" xfId="0" applyNumberFormat="1" applyFont="1" applyFill="1" applyBorder="1" applyAlignment="1">
      <alignment horizontal="center"/>
    </xf>
    <xf numFmtId="2" fontId="19" fillId="7" borderId="1" xfId="0" applyNumberFormat="1" applyFont="1" applyFill="1" applyBorder="1" applyAlignment="1">
      <alignment horizontal="center"/>
    </xf>
    <xf numFmtId="0" fontId="4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167" fontId="20" fillId="15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3" fontId="41" fillId="0" borderId="1" xfId="0" applyNumberFormat="1" applyFont="1" applyBorder="1" applyAlignment="1">
      <alignment horizontal="center"/>
    </xf>
    <xf numFmtId="165" fontId="20" fillId="15" borderId="1" xfId="5" applyNumberFormat="1" applyFont="1" applyFill="1" applyBorder="1" applyAlignment="1">
      <alignment horizontal="center" vertical="top"/>
    </xf>
    <xf numFmtId="165" fontId="20" fillId="2" borderId="1" xfId="0" applyNumberFormat="1" applyFont="1" applyFill="1" applyBorder="1" applyAlignment="1">
      <alignment horizontal="center" vertical="top"/>
    </xf>
    <xf numFmtId="165" fontId="20" fillId="0" borderId="1" xfId="0" applyNumberFormat="1" applyFont="1" applyBorder="1" applyAlignment="1">
      <alignment horizontal="center" vertical="top"/>
    </xf>
    <xf numFmtId="165" fontId="20" fillId="7" borderId="1" xfId="6" applyNumberFormat="1" applyFont="1" applyFill="1" applyBorder="1" applyAlignment="1">
      <alignment horizontal="center" vertical="center"/>
    </xf>
    <xf numFmtId="2" fontId="19" fillId="7" borderId="11" xfId="0" applyNumberFormat="1" applyFont="1" applyFill="1" applyBorder="1" applyAlignment="1">
      <alignment horizontal="center"/>
    </xf>
    <xf numFmtId="1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/>
    </xf>
    <xf numFmtId="1" fontId="33" fillId="0" borderId="1" xfId="0" applyNumberFormat="1" applyFont="1" applyFill="1" applyBorder="1" applyAlignment="1">
      <alignment horizontal="center"/>
    </xf>
    <xf numFmtId="167" fontId="44" fillId="0" borderId="1" xfId="0" applyNumberFormat="1" applyFont="1" applyFill="1" applyBorder="1" applyAlignment="1">
      <alignment horizontal="center"/>
    </xf>
    <xf numFmtId="167" fontId="35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>
      <alignment horizontal="center" vertical="center"/>
    </xf>
    <xf numFmtId="4" fontId="35" fillId="0" borderId="2" xfId="0" applyNumberFormat="1" applyFont="1" applyFill="1" applyBorder="1" applyAlignment="1">
      <alignment horizontal="center" vertical="center"/>
    </xf>
    <xf numFmtId="165" fontId="36" fillId="2" borderId="1" xfId="0" applyNumberFormat="1" applyFont="1" applyFill="1" applyBorder="1" applyAlignment="1">
      <alignment horizontal="center" vertical="center"/>
    </xf>
    <xf numFmtId="2" fontId="35" fillId="2" borderId="1" xfId="0" applyNumberFormat="1" applyFont="1" applyFill="1" applyBorder="1" applyAlignment="1">
      <alignment horizontal="center" vertical="center"/>
    </xf>
    <xf numFmtId="2" fontId="36" fillId="2" borderId="1" xfId="0" applyNumberFormat="1" applyFont="1" applyFill="1" applyBorder="1" applyAlignment="1">
      <alignment horizontal="center" vertical="center"/>
    </xf>
    <xf numFmtId="165" fontId="39" fillId="2" borderId="1" xfId="0" applyNumberFormat="1" applyFont="1" applyFill="1" applyBorder="1" applyAlignment="1">
      <alignment horizontal="center" vertical="center"/>
    </xf>
    <xf numFmtId="2" fontId="33" fillId="2" borderId="1" xfId="0" applyNumberFormat="1" applyFont="1" applyFill="1" applyBorder="1" applyAlignment="1">
      <alignment horizontal="center" vertical="center"/>
    </xf>
    <xf numFmtId="2" fontId="45" fillId="2" borderId="1" xfId="0" applyNumberFormat="1" applyFont="1" applyFill="1" applyBorder="1" applyAlignment="1">
      <alignment horizontal="center" vertical="center"/>
    </xf>
    <xf numFmtId="2" fontId="36" fillId="5" borderId="1" xfId="0" applyNumberFormat="1" applyFont="1" applyFill="1" applyBorder="1" applyAlignment="1">
      <alignment horizontal="center" vertical="center"/>
    </xf>
    <xf numFmtId="2" fontId="36" fillId="5" borderId="2" xfId="0" applyNumberFormat="1" applyFont="1" applyFill="1" applyBorder="1" applyAlignment="1">
      <alignment horizontal="center" vertical="center"/>
    </xf>
    <xf numFmtId="2" fontId="21" fillId="11" borderId="16" xfId="0" applyNumberFormat="1" applyFont="1" applyFill="1" applyBorder="1" applyAlignment="1">
      <alignment horizontal="center" vertical="center"/>
    </xf>
    <xf numFmtId="170" fontId="35" fillId="0" borderId="17" xfId="0" applyNumberFormat="1" applyFont="1" applyFill="1" applyBorder="1" applyAlignment="1">
      <alignment horizontal="center" vertical="center"/>
    </xf>
    <xf numFmtId="2" fontId="21" fillId="11" borderId="16" xfId="1" applyNumberFormat="1" applyFont="1" applyFill="1" applyBorder="1" applyAlignment="1">
      <alignment horizontal="center" vertical="center"/>
    </xf>
    <xf numFmtId="2" fontId="35" fillId="0" borderId="17" xfId="1" applyNumberFormat="1" applyFont="1" applyFill="1" applyBorder="1" applyAlignment="1">
      <alignment horizontal="center" vertical="center"/>
    </xf>
    <xf numFmtId="171" fontId="21" fillId="2" borderId="3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/>
    </xf>
    <xf numFmtId="168" fontId="36" fillId="2" borderId="1" xfId="4" applyNumberFormat="1" applyFont="1" applyFill="1" applyBorder="1" applyAlignment="1">
      <alignment horizontal="center" vertical="center" wrapText="1"/>
    </xf>
    <xf numFmtId="165" fontId="36" fillId="2" borderId="1" xfId="4" applyNumberFormat="1" applyFont="1" applyFill="1" applyBorder="1" applyAlignment="1">
      <alignment horizontal="center" vertical="center" wrapText="1"/>
    </xf>
    <xf numFmtId="170" fontId="21" fillId="2" borderId="1" xfId="0" applyNumberFormat="1" applyFont="1" applyFill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170" fontId="21" fillId="5" borderId="1" xfId="0" applyNumberFormat="1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2" fontId="21" fillId="5" borderId="1" xfId="0" applyNumberFormat="1" applyFont="1" applyFill="1" applyBorder="1" applyAlignment="1">
      <alignment horizontal="center" vertical="center"/>
    </xf>
    <xf numFmtId="2" fontId="21" fillId="11" borderId="1" xfId="0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  <xf numFmtId="1" fontId="21" fillId="7" borderId="1" xfId="0" applyNumberFormat="1" applyFont="1" applyFill="1" applyBorder="1" applyAlignment="1">
      <alignment horizontal="center" vertical="center"/>
    </xf>
    <xf numFmtId="2" fontId="36" fillId="0" borderId="1" xfId="0" applyNumberFormat="1" applyFont="1" applyFill="1" applyBorder="1" applyAlignment="1">
      <alignment horizontal="center" vertical="center"/>
    </xf>
    <xf numFmtId="2" fontId="39" fillId="12" borderId="1" xfId="0" applyNumberFormat="1" applyFont="1" applyFill="1" applyBorder="1" applyAlignment="1">
      <alignment horizontal="center" vertical="center"/>
    </xf>
    <xf numFmtId="2" fontId="34" fillId="2" borderId="1" xfId="0" applyNumberFormat="1" applyFont="1" applyFill="1" applyBorder="1" applyAlignment="1">
      <alignment horizontal="center" vertical="center"/>
    </xf>
    <xf numFmtId="2" fontId="34" fillId="13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4" fontId="34" fillId="0" borderId="10" xfId="0" applyNumberFormat="1" applyFont="1" applyFill="1" applyBorder="1" applyAlignment="1">
      <alignment horizontal="center" vertical="center"/>
    </xf>
    <xf numFmtId="2" fontId="19" fillId="14" borderId="3" xfId="0" applyNumberFormat="1" applyFont="1" applyFill="1" applyBorder="1" applyAlignment="1">
      <alignment horizontal="center" vertical="center" wrapText="1"/>
    </xf>
    <xf numFmtId="2" fontId="19" fillId="14" borderId="2" xfId="0" applyNumberFormat="1" applyFont="1" applyFill="1" applyBorder="1"/>
    <xf numFmtId="0" fontId="20" fillId="0" borderId="1" xfId="0" applyFont="1" applyFill="1" applyBorder="1" applyProtection="1">
      <protection locked="0"/>
    </xf>
    <xf numFmtId="0" fontId="20" fillId="0" borderId="1" xfId="0" applyNumberFormat="1" applyFont="1" applyFill="1" applyBorder="1"/>
    <xf numFmtId="1" fontId="41" fillId="0" borderId="1" xfId="0" applyNumberFormat="1" applyFont="1" applyBorder="1"/>
    <xf numFmtId="0" fontId="46" fillId="0" borderId="1" xfId="0" applyFont="1" applyFill="1" applyBorder="1" applyAlignment="1">
      <alignment horizontal="center" vertical="center" wrapText="1"/>
    </xf>
    <xf numFmtId="2" fontId="40" fillId="5" borderId="1" xfId="0" applyNumberFormat="1" applyFont="1" applyFill="1" applyBorder="1"/>
    <xf numFmtId="2" fontId="20" fillId="14" borderId="1" xfId="0" applyNumberFormat="1" applyFont="1" applyFill="1" applyBorder="1"/>
    <xf numFmtId="2" fontId="19" fillId="14" borderId="2" xfId="0" applyNumberFormat="1" applyFont="1" applyFill="1" applyBorder="1" applyAlignment="1">
      <alignment horizontal="center" vertical="center"/>
    </xf>
    <xf numFmtId="4" fontId="34" fillId="0" borderId="2" xfId="0" applyNumberFormat="1" applyFont="1" applyFill="1" applyBorder="1" applyAlignment="1">
      <alignment horizontal="center" vertical="center"/>
    </xf>
    <xf numFmtId="4" fontId="19" fillId="9" borderId="2" xfId="0" applyNumberFormat="1" applyFont="1" applyFill="1" applyBorder="1" applyAlignment="1">
      <alignment horizontal="center" vertical="center"/>
    </xf>
    <xf numFmtId="4" fontId="35" fillId="5" borderId="2" xfId="0" applyNumberFormat="1" applyFont="1" applyFill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 vertical="center"/>
    </xf>
    <xf numFmtId="2" fontId="19" fillId="14" borderId="11" xfId="0" applyNumberFormat="1" applyFont="1" applyFill="1" applyBorder="1" applyAlignment="1">
      <alignment horizontal="center"/>
    </xf>
    <xf numFmtId="2" fontId="21" fillId="5" borderId="17" xfId="1" applyNumberFormat="1" applyFont="1" applyFill="1" applyBorder="1" applyAlignment="1">
      <alignment horizontal="center" vertical="center"/>
    </xf>
    <xf numFmtId="2" fontId="21" fillId="3" borderId="1" xfId="0" applyNumberFormat="1" applyFont="1" applyFill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165" fontId="20" fillId="14" borderId="1" xfId="6" applyNumberFormat="1" applyFont="1" applyFill="1" applyBorder="1" applyAlignment="1">
      <alignment horizontal="center" vertical="center"/>
    </xf>
    <xf numFmtId="170" fontId="36" fillId="5" borderId="17" xfId="0" applyNumberFormat="1" applyFont="1" applyFill="1" applyBorder="1" applyAlignment="1">
      <alignment horizontal="center" vertical="center"/>
    </xf>
    <xf numFmtId="4" fontId="21" fillId="5" borderId="1" xfId="0" applyNumberFormat="1" applyFont="1" applyFill="1" applyBorder="1" applyAlignment="1">
      <alignment horizontal="center" vertical="center"/>
    </xf>
    <xf numFmtId="165" fontId="20" fillId="0" borderId="1" xfId="0" applyNumberFormat="1" applyFont="1" applyFill="1" applyBorder="1" applyProtection="1">
      <protection locked="0"/>
    </xf>
    <xf numFmtId="3" fontId="20" fillId="16" borderId="1" xfId="0" applyNumberFormat="1" applyFont="1" applyFill="1" applyBorder="1" applyAlignment="1">
      <alignment horizontal="center"/>
    </xf>
    <xf numFmtId="9" fontId="20" fillId="0" borderId="1" xfId="6" applyFont="1" applyBorder="1" applyAlignment="1">
      <alignment horizontal="center" vertical="top"/>
    </xf>
    <xf numFmtId="165" fontId="20" fillId="7" borderId="1" xfId="0" applyNumberFormat="1" applyFont="1" applyFill="1" applyBorder="1" applyAlignment="1">
      <alignment horizontal="center" vertical="center"/>
    </xf>
    <xf numFmtId="2" fontId="19" fillId="14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/>
    </xf>
    <xf numFmtId="2" fontId="19" fillId="5" borderId="1" xfId="0" applyNumberFormat="1" applyFont="1" applyFill="1" applyBorder="1" applyAlignment="1">
      <alignment horizontal="center"/>
    </xf>
    <xf numFmtId="170" fontId="33" fillId="0" borderId="1" xfId="0" applyNumberFormat="1" applyFont="1" applyFill="1" applyBorder="1" applyAlignment="1">
      <alignment horizontal="center" vertical="center"/>
    </xf>
    <xf numFmtId="170" fontId="33" fillId="2" borderId="1" xfId="0" applyNumberFormat="1" applyFont="1" applyFill="1" applyBorder="1" applyAlignment="1">
      <alignment horizontal="center" vertical="center"/>
    </xf>
    <xf numFmtId="2" fontId="19" fillId="7" borderId="1" xfId="0" applyNumberFormat="1" applyFont="1" applyFill="1" applyBorder="1" applyAlignment="1">
      <alignment horizontal="center" vertical="center" wrapText="1"/>
    </xf>
    <xf numFmtId="165" fontId="20" fillId="14" borderId="1" xfId="0" applyNumberFormat="1" applyFont="1" applyFill="1" applyBorder="1" applyAlignment="1">
      <alignment horizontal="center" vertical="center"/>
    </xf>
    <xf numFmtId="165" fontId="21" fillId="5" borderId="1" xfId="0" applyNumberFormat="1" applyFont="1" applyFill="1" applyBorder="1" applyAlignment="1">
      <alignment horizontal="center" vertical="center"/>
    </xf>
    <xf numFmtId="4" fontId="34" fillId="2" borderId="10" xfId="0" applyNumberFormat="1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2" fontId="40" fillId="13" borderId="1" xfId="0" applyNumberFormat="1" applyFont="1" applyFill="1" applyBorder="1"/>
    <xf numFmtId="2" fontId="21" fillId="10" borderId="1" xfId="0" applyNumberFormat="1" applyFont="1" applyFill="1" applyBorder="1" applyAlignment="1">
      <alignment horizontal="left" vertical="center"/>
    </xf>
    <xf numFmtId="0" fontId="21" fillId="10" borderId="2" xfId="0" applyFont="1" applyFill="1" applyBorder="1" applyAlignment="1">
      <alignment horizontal="center" vertical="center"/>
    </xf>
    <xf numFmtId="2" fontId="19" fillId="10" borderId="1" xfId="0" applyNumberFormat="1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2" fontId="21" fillId="10" borderId="1" xfId="0" applyNumberFormat="1" applyFont="1" applyFill="1" applyBorder="1"/>
    <xf numFmtId="165" fontId="21" fillId="10" borderId="1" xfId="0" applyNumberFormat="1" applyFont="1" applyFill="1" applyBorder="1"/>
    <xf numFmtId="2" fontId="19" fillId="10" borderId="2" xfId="0" applyNumberFormat="1" applyFont="1" applyFill="1" applyBorder="1"/>
    <xf numFmtId="0" fontId="20" fillId="10" borderId="1" xfId="0" applyFont="1" applyFill="1" applyBorder="1"/>
    <xf numFmtId="0" fontId="20" fillId="10" borderId="1" xfId="0" applyFont="1" applyFill="1" applyBorder="1" applyProtection="1">
      <protection locked="0"/>
    </xf>
    <xf numFmtId="2" fontId="40" fillId="10" borderId="1" xfId="0" applyNumberFormat="1" applyFont="1" applyFill="1" applyBorder="1"/>
    <xf numFmtId="0" fontId="20" fillId="10" borderId="1" xfId="0" applyNumberFormat="1" applyFont="1" applyFill="1" applyBorder="1"/>
    <xf numFmtId="2" fontId="19" fillId="10" borderId="1" xfId="0" applyNumberFormat="1" applyFont="1" applyFill="1" applyBorder="1"/>
    <xf numFmtId="165" fontId="20" fillId="10" borderId="1" xfId="0" applyNumberFormat="1" applyFont="1" applyFill="1" applyBorder="1"/>
    <xf numFmtId="1" fontId="20" fillId="10" borderId="1" xfId="0" applyNumberFormat="1" applyFont="1" applyFill="1" applyBorder="1"/>
    <xf numFmtId="1" fontId="41" fillId="10" borderId="1" xfId="0" applyNumberFormat="1" applyFont="1" applyFill="1" applyBorder="1"/>
    <xf numFmtId="9" fontId="41" fillId="10" borderId="1" xfId="6" applyFont="1" applyFill="1" applyBorder="1"/>
    <xf numFmtId="2" fontId="42" fillId="10" borderId="1" xfId="0" applyNumberFormat="1" applyFont="1" applyFill="1" applyBorder="1"/>
    <xf numFmtId="0" fontId="46" fillId="10" borderId="1" xfId="0" applyFont="1" applyFill="1" applyBorder="1" applyAlignment="1">
      <alignment horizontal="center" vertical="center" wrapText="1"/>
    </xf>
    <xf numFmtId="2" fontId="20" fillId="10" borderId="1" xfId="0" applyNumberFormat="1" applyFont="1" applyFill="1" applyBorder="1"/>
    <xf numFmtId="2" fontId="41" fillId="10" borderId="1" xfId="0" applyNumberFormat="1" applyFont="1" applyFill="1" applyBorder="1"/>
    <xf numFmtId="10" fontId="19" fillId="10" borderId="1" xfId="0" applyNumberFormat="1" applyFont="1" applyFill="1" applyBorder="1" applyAlignment="1">
      <alignment horizontal="center" vertical="top" wrapText="1"/>
    </xf>
    <xf numFmtId="2" fontId="19" fillId="10" borderId="1" xfId="0" applyNumberFormat="1" applyFont="1" applyFill="1" applyBorder="1" applyAlignment="1">
      <alignment horizontal="center" vertical="top" wrapText="1"/>
    </xf>
    <xf numFmtId="0" fontId="21" fillId="10" borderId="1" xfId="0" applyFont="1" applyFill="1" applyBorder="1" applyAlignment="1">
      <alignment horizontal="center"/>
    </xf>
    <xf numFmtId="10" fontId="19" fillId="10" borderId="1" xfId="0" applyNumberFormat="1" applyFont="1" applyFill="1" applyBorder="1" applyAlignment="1">
      <alignment horizontal="center" vertical="center"/>
    </xf>
    <xf numFmtId="2" fontId="19" fillId="10" borderId="1" xfId="0" applyNumberFormat="1" applyFont="1" applyFill="1" applyBorder="1" applyAlignment="1">
      <alignment horizontal="center" vertical="center"/>
    </xf>
    <xf numFmtId="0" fontId="21" fillId="10" borderId="1" xfId="0" applyNumberFormat="1" applyFont="1" applyFill="1" applyBorder="1" applyAlignment="1">
      <alignment horizontal="center" vertical="center"/>
    </xf>
    <xf numFmtId="2" fontId="21" fillId="10" borderId="1" xfId="0" applyNumberFormat="1" applyFont="1" applyFill="1" applyBorder="1" applyAlignment="1">
      <alignment horizontal="center" vertical="center"/>
    </xf>
    <xf numFmtId="10" fontId="21" fillId="10" borderId="1" xfId="0" applyNumberFormat="1" applyFont="1" applyFill="1" applyBorder="1" applyAlignment="1">
      <alignment horizontal="center" vertical="center"/>
    </xf>
    <xf numFmtId="9" fontId="21" fillId="10" borderId="8" xfId="6" applyFont="1" applyFill="1" applyBorder="1" applyAlignment="1">
      <alignment horizontal="center" vertical="center"/>
    </xf>
    <xf numFmtId="164" fontId="19" fillId="10" borderId="1" xfId="5" applyFont="1" applyFill="1" applyBorder="1" applyAlignment="1">
      <alignment horizontal="center" vertical="center"/>
    </xf>
    <xf numFmtId="1" fontId="21" fillId="10" borderId="1" xfId="0" applyNumberFormat="1" applyFont="1" applyFill="1" applyBorder="1" applyAlignment="1">
      <alignment horizontal="center" vertical="center"/>
    </xf>
    <xf numFmtId="2" fontId="19" fillId="10" borderId="2" xfId="0" applyNumberFormat="1" applyFont="1" applyFill="1" applyBorder="1" applyAlignment="1">
      <alignment horizontal="center" vertical="center"/>
    </xf>
    <xf numFmtId="4" fontId="34" fillId="10" borderId="2" xfId="0" applyNumberFormat="1" applyFont="1" applyFill="1" applyBorder="1" applyAlignment="1">
      <alignment horizontal="center" vertical="center"/>
    </xf>
    <xf numFmtId="4" fontId="19" fillId="10" borderId="2" xfId="0" applyNumberFormat="1" applyFont="1" applyFill="1" applyBorder="1" applyAlignment="1">
      <alignment horizontal="center" vertical="center"/>
    </xf>
    <xf numFmtId="4" fontId="19" fillId="10" borderId="1" xfId="0" applyNumberFormat="1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/>
    </xf>
    <xf numFmtId="4" fontId="35" fillId="10" borderId="2" xfId="0" applyNumberFormat="1" applyFont="1" applyFill="1" applyBorder="1" applyAlignment="1">
      <alignment horizontal="center" vertical="center"/>
    </xf>
    <xf numFmtId="2" fontId="19" fillId="10" borderId="1" xfId="0" applyNumberFormat="1" applyFont="1" applyFill="1" applyBorder="1" applyAlignment="1">
      <alignment horizontal="center"/>
    </xf>
    <xf numFmtId="3" fontId="43" fillId="10" borderId="1" xfId="0" applyNumberFormat="1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/>
    </xf>
    <xf numFmtId="3" fontId="20" fillId="10" borderId="1" xfId="0" applyNumberFormat="1" applyFont="1" applyFill="1" applyBorder="1" applyAlignment="1">
      <alignment horizontal="center"/>
    </xf>
    <xf numFmtId="167" fontId="20" fillId="10" borderId="1" xfId="0" applyNumberFormat="1" applyFont="1" applyFill="1" applyBorder="1" applyAlignment="1">
      <alignment horizontal="center"/>
    </xf>
    <xf numFmtId="0" fontId="20" fillId="10" borderId="1" xfId="0" applyFont="1" applyFill="1" applyBorder="1" applyAlignment="1">
      <alignment horizontal="center" vertical="center"/>
    </xf>
    <xf numFmtId="0" fontId="43" fillId="10" borderId="1" xfId="0" applyFont="1" applyFill="1" applyBorder="1" applyAlignment="1">
      <alignment horizontal="center" vertical="center" wrapText="1"/>
    </xf>
    <xf numFmtId="165" fontId="20" fillId="10" borderId="1" xfId="5" applyNumberFormat="1" applyFont="1" applyFill="1" applyBorder="1" applyAlignment="1">
      <alignment horizontal="center" vertical="top"/>
    </xf>
    <xf numFmtId="165" fontId="20" fillId="10" borderId="1" xfId="0" applyNumberFormat="1" applyFont="1" applyFill="1" applyBorder="1" applyAlignment="1">
      <alignment horizontal="center" vertical="top"/>
    </xf>
    <xf numFmtId="165" fontId="20" fillId="10" borderId="1" xfId="0" applyNumberFormat="1" applyFont="1" applyFill="1" applyBorder="1" applyAlignment="1">
      <alignment horizontal="center" vertical="center"/>
    </xf>
    <xf numFmtId="2" fontId="19" fillId="10" borderId="11" xfId="0" applyNumberFormat="1" applyFont="1" applyFill="1" applyBorder="1" applyAlignment="1">
      <alignment horizontal="center"/>
    </xf>
    <xf numFmtId="1" fontId="33" fillId="10" borderId="1" xfId="0" applyNumberFormat="1" applyFont="1" applyFill="1" applyBorder="1" applyAlignment="1">
      <alignment horizontal="center" vertical="center"/>
    </xf>
    <xf numFmtId="0" fontId="33" fillId="10" borderId="1" xfId="0" applyFont="1" applyFill="1" applyBorder="1" applyAlignment="1">
      <alignment horizontal="center"/>
    </xf>
    <xf numFmtId="1" fontId="33" fillId="10" borderId="1" xfId="0" applyNumberFormat="1" applyFont="1" applyFill="1" applyBorder="1" applyAlignment="1">
      <alignment horizontal="center"/>
    </xf>
    <xf numFmtId="167" fontId="44" fillId="10" borderId="1" xfId="0" applyNumberFormat="1" applyFont="1" applyFill="1" applyBorder="1" applyAlignment="1">
      <alignment horizontal="center"/>
    </xf>
    <xf numFmtId="167" fontId="35" fillId="10" borderId="1" xfId="0" applyNumberFormat="1" applyFont="1" applyFill="1" applyBorder="1" applyAlignment="1">
      <alignment horizontal="center" vertical="center"/>
    </xf>
    <xf numFmtId="4" fontId="35" fillId="10" borderId="1" xfId="0" applyNumberFormat="1" applyFont="1" applyFill="1" applyBorder="1" applyAlignment="1">
      <alignment horizontal="center" vertical="center"/>
    </xf>
    <xf numFmtId="165" fontId="36" fillId="10" borderId="1" xfId="0" applyNumberFormat="1" applyFont="1" applyFill="1" applyBorder="1" applyAlignment="1">
      <alignment horizontal="center" vertical="center"/>
    </xf>
    <xf numFmtId="2" fontId="36" fillId="10" borderId="1" xfId="0" applyNumberFormat="1" applyFont="1" applyFill="1" applyBorder="1" applyAlignment="1">
      <alignment horizontal="center" vertical="center"/>
    </xf>
    <xf numFmtId="165" fontId="39" fillId="10" borderId="1" xfId="0" applyNumberFormat="1" applyFont="1" applyFill="1" applyBorder="1" applyAlignment="1">
      <alignment horizontal="center" vertical="center"/>
    </xf>
    <xf numFmtId="2" fontId="45" fillId="10" borderId="1" xfId="0" applyNumberFormat="1" applyFont="1" applyFill="1" applyBorder="1" applyAlignment="1">
      <alignment horizontal="center" vertical="center"/>
    </xf>
    <xf numFmtId="2" fontId="36" fillId="10" borderId="2" xfId="0" applyNumberFormat="1" applyFont="1" applyFill="1" applyBorder="1" applyAlignment="1">
      <alignment horizontal="center" vertical="center"/>
    </xf>
    <xf numFmtId="2" fontId="21" fillId="10" borderId="16" xfId="0" applyNumberFormat="1" applyFont="1" applyFill="1" applyBorder="1" applyAlignment="1">
      <alignment horizontal="center" vertical="center"/>
    </xf>
    <xf numFmtId="170" fontId="36" fillId="10" borderId="17" xfId="0" applyNumberFormat="1" applyFont="1" applyFill="1" applyBorder="1" applyAlignment="1">
      <alignment horizontal="center" vertical="center"/>
    </xf>
    <xf numFmtId="2" fontId="21" fillId="10" borderId="16" xfId="1" applyNumberFormat="1" applyFont="1" applyFill="1" applyBorder="1" applyAlignment="1">
      <alignment horizontal="center" vertical="center"/>
    </xf>
    <xf numFmtId="2" fontId="35" fillId="10" borderId="17" xfId="1" applyNumberFormat="1" applyFont="1" applyFill="1" applyBorder="1" applyAlignment="1">
      <alignment horizontal="center" vertical="center"/>
    </xf>
    <xf numFmtId="171" fontId="21" fillId="10" borderId="3" xfId="0" applyNumberFormat="1" applyFont="1" applyFill="1" applyBorder="1" applyAlignment="1">
      <alignment horizontal="center" vertical="center"/>
    </xf>
    <xf numFmtId="3" fontId="21" fillId="10" borderId="1" xfId="0" applyNumberFormat="1" applyFont="1" applyFill="1" applyBorder="1" applyAlignment="1">
      <alignment horizontal="center" vertical="center"/>
    </xf>
    <xf numFmtId="168" fontId="36" fillId="10" borderId="1" xfId="4" applyNumberFormat="1" applyFont="1" applyFill="1" applyBorder="1" applyAlignment="1">
      <alignment horizontal="center" vertical="center" wrapText="1"/>
    </xf>
    <xf numFmtId="165" fontId="36" fillId="10" borderId="1" xfId="4" applyNumberFormat="1" applyFont="1" applyFill="1" applyBorder="1" applyAlignment="1">
      <alignment horizontal="center" vertical="center" wrapText="1"/>
    </xf>
    <xf numFmtId="170" fontId="21" fillId="10" borderId="1" xfId="0" applyNumberFormat="1" applyFont="1" applyFill="1" applyBorder="1" applyAlignment="1">
      <alignment horizontal="center" vertical="center"/>
    </xf>
    <xf numFmtId="165" fontId="21" fillId="10" borderId="1" xfId="0" applyNumberFormat="1" applyFont="1" applyFill="1" applyBorder="1" applyAlignment="1">
      <alignment horizontal="center" vertical="center"/>
    </xf>
    <xf numFmtId="2" fontId="39" fillId="10" borderId="1" xfId="0" applyNumberFormat="1" applyFont="1" applyFill="1" applyBorder="1" applyAlignment="1">
      <alignment horizontal="center" vertical="center"/>
    </xf>
    <xf numFmtId="2" fontId="34" fillId="10" borderId="1" xfId="0" applyNumberFormat="1" applyFont="1" applyFill="1" applyBorder="1" applyAlignment="1">
      <alignment horizontal="center" vertical="center"/>
    </xf>
    <xf numFmtId="4" fontId="21" fillId="10" borderId="1" xfId="0" applyNumberFormat="1" applyFont="1" applyFill="1" applyBorder="1" applyAlignment="1">
      <alignment horizontal="center" vertical="center"/>
    </xf>
    <xf numFmtId="4" fontId="34" fillId="10" borderId="10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top"/>
    </xf>
    <xf numFmtId="4" fontId="34" fillId="14" borderId="10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2" fontId="19" fillId="14" borderId="1" xfId="0" applyNumberFormat="1" applyFont="1" applyFill="1" applyBorder="1"/>
    <xf numFmtId="3" fontId="41" fillId="0" borderId="1" xfId="0" applyNumberFormat="1" applyFont="1" applyFill="1" applyBorder="1" applyAlignment="1">
      <alignment horizontal="center"/>
    </xf>
    <xf numFmtId="165" fontId="36" fillId="0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Fill="1" applyBorder="1" applyAlignment="1">
      <alignment horizontal="center" vertical="center"/>
    </xf>
    <xf numFmtId="2" fontId="45" fillId="0" borderId="1" xfId="0" applyNumberFormat="1" applyFont="1" applyFill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 vertical="center" wrapText="1"/>
    </xf>
    <xf numFmtId="1" fontId="47" fillId="0" borderId="1" xfId="4" applyNumberFormat="1" applyFont="1" applyFill="1" applyBorder="1" applyAlignment="1">
      <alignment wrapText="1"/>
    </xf>
    <xf numFmtId="2" fontId="21" fillId="0" borderId="7" xfId="0" applyNumberFormat="1" applyFont="1" applyFill="1" applyBorder="1" applyAlignment="1">
      <alignment horizontal="center" vertical="center"/>
    </xf>
    <xf numFmtId="2" fontId="19" fillId="0" borderId="7" xfId="0" applyNumberFormat="1" applyFont="1" applyFill="1" applyBorder="1" applyAlignment="1">
      <alignment horizontal="center" vertical="center"/>
    </xf>
    <xf numFmtId="2" fontId="19" fillId="14" borderId="20" xfId="0" applyNumberFormat="1" applyFont="1" applyFill="1" applyBorder="1" applyAlignment="1">
      <alignment horizontal="center" vertical="center"/>
    </xf>
    <xf numFmtId="4" fontId="34" fillId="2" borderId="20" xfId="0" applyNumberFormat="1" applyFont="1" applyFill="1" applyBorder="1" applyAlignment="1">
      <alignment horizontal="center" vertical="center"/>
    </xf>
    <xf numFmtId="2" fontId="19" fillId="7" borderId="20" xfId="0" applyNumberFormat="1" applyFont="1" applyFill="1" applyBorder="1" applyAlignment="1">
      <alignment horizontal="center" vertical="center"/>
    </xf>
    <xf numFmtId="4" fontId="36" fillId="0" borderId="20" xfId="0" applyNumberFormat="1" applyFont="1" applyFill="1" applyBorder="1" applyAlignment="1">
      <alignment horizontal="center" vertical="center"/>
    </xf>
    <xf numFmtId="2" fontId="19" fillId="0" borderId="20" xfId="0" applyNumberFormat="1" applyFont="1" applyFill="1" applyBorder="1" applyAlignment="1">
      <alignment horizontal="center" vertical="center"/>
    </xf>
    <xf numFmtId="4" fontId="21" fillId="0" borderId="20" xfId="0" applyNumberFormat="1" applyFont="1" applyFill="1" applyBorder="1" applyAlignment="1">
      <alignment horizontal="center" vertical="center"/>
    </xf>
    <xf numFmtId="4" fontId="19" fillId="0" borderId="20" xfId="0" applyNumberFormat="1" applyFont="1" applyFill="1" applyBorder="1" applyAlignment="1">
      <alignment horizontal="center" vertical="center"/>
    </xf>
    <xf numFmtId="4" fontId="19" fillId="0" borderId="7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4" fontId="35" fillId="7" borderId="20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/>
    </xf>
    <xf numFmtId="2" fontId="21" fillId="11" borderId="18" xfId="0" applyNumberFormat="1" applyFont="1" applyFill="1" applyBorder="1" applyAlignment="1">
      <alignment horizontal="center" vertical="center"/>
    </xf>
    <xf numFmtId="2" fontId="21" fillId="11" borderId="18" xfId="1" applyNumberFormat="1" applyFont="1" applyFill="1" applyBorder="1" applyAlignment="1">
      <alignment horizontal="center" vertical="center"/>
    </xf>
    <xf numFmtId="2" fontId="35" fillId="0" borderId="19" xfId="1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/>
    <xf numFmtId="2" fontId="20" fillId="0" borderId="0" xfId="0" applyNumberFormat="1" applyFont="1" applyFill="1"/>
    <xf numFmtId="2" fontId="21" fillId="0" borderId="9" xfId="0" applyNumberFormat="1" applyFont="1" applyFill="1" applyBorder="1"/>
    <xf numFmtId="1" fontId="20" fillId="0" borderId="0" xfId="0" applyNumberFormat="1" applyFont="1" applyFill="1"/>
    <xf numFmtId="1" fontId="40" fillId="0" borderId="0" xfId="0" applyNumberFormat="1" applyFont="1" applyFill="1"/>
    <xf numFmtId="0" fontId="21" fillId="0" borderId="0" xfId="0" applyFont="1" applyFill="1" applyBorder="1" applyAlignment="1">
      <alignment horizontal="center" vertical="top" wrapText="1"/>
    </xf>
    <xf numFmtId="0" fontId="21" fillId="0" borderId="0" xfId="0" applyFont="1" applyFill="1"/>
    <xf numFmtId="0" fontId="21" fillId="0" borderId="0" xfId="0" applyFont="1" applyFill="1" applyBorder="1"/>
    <xf numFmtId="0" fontId="33" fillId="0" borderId="0" xfId="0" applyFont="1" applyFill="1" applyBorder="1"/>
    <xf numFmtId="0" fontId="20" fillId="0" borderId="0" xfId="0" applyFont="1" applyFill="1" applyBorder="1"/>
    <xf numFmtId="0" fontId="33" fillId="0" borderId="0" xfId="0" applyFont="1" applyFill="1"/>
    <xf numFmtId="0" fontId="39" fillId="0" borderId="0" xfId="0" applyFont="1" applyAlignment="1">
      <alignment vertical="center"/>
    </xf>
    <xf numFmtId="9" fontId="21" fillId="0" borderId="0" xfId="0" applyNumberFormat="1" applyFont="1" applyAlignment="1">
      <alignment vertical="center"/>
    </xf>
    <xf numFmtId="3" fontId="21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horizontal="center" vertical="center"/>
    </xf>
    <xf numFmtId="2" fontId="48" fillId="0" borderId="0" xfId="0" applyNumberFormat="1" applyFont="1" applyAlignment="1">
      <alignment horizontal="center" vertical="center"/>
    </xf>
    <xf numFmtId="0" fontId="49" fillId="0" borderId="0" xfId="0" applyFont="1" applyAlignment="1">
      <alignment vertical="center"/>
    </xf>
    <xf numFmtId="2" fontId="49" fillId="0" borderId="0" xfId="0" applyNumberFormat="1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/>
    </xf>
    <xf numFmtId="0" fontId="40" fillId="0" borderId="0" xfId="0" applyFont="1" applyFill="1"/>
    <xf numFmtId="2" fontId="40" fillId="0" borderId="0" xfId="0" applyNumberFormat="1" applyFont="1" applyFill="1"/>
    <xf numFmtId="0" fontId="20" fillId="0" borderId="0" xfId="0" applyFont="1" applyFill="1" applyBorder="1" applyProtection="1">
      <protection locked="0"/>
    </xf>
    <xf numFmtId="168" fontId="40" fillId="0" borderId="0" xfId="0" applyNumberFormat="1" applyFont="1" applyFill="1"/>
    <xf numFmtId="2" fontId="40" fillId="0" borderId="0" xfId="0" applyNumberFormat="1" applyFont="1" applyFill="1" applyBorder="1"/>
    <xf numFmtId="10" fontId="20" fillId="0" borderId="0" xfId="0" applyNumberFormat="1" applyFont="1" applyFill="1"/>
    <xf numFmtId="10" fontId="19" fillId="0" borderId="0" xfId="0" applyNumberFormat="1" applyFont="1" applyFill="1" applyBorder="1" applyAlignment="1">
      <alignment horizontal="center" vertical="top" wrapText="1"/>
    </xf>
    <xf numFmtId="10" fontId="19" fillId="0" borderId="0" xfId="0" applyNumberFormat="1" applyFont="1" applyFill="1" applyAlignment="1">
      <alignment horizontal="center"/>
    </xf>
    <xf numFmtId="9" fontId="21" fillId="0" borderId="0" xfId="6" applyFont="1" applyFill="1"/>
    <xf numFmtId="4" fontId="19" fillId="0" borderId="0" xfId="0" applyNumberFormat="1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right" vertical="center"/>
    </xf>
    <xf numFmtId="3" fontId="40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2" borderId="0" xfId="0" applyFont="1" applyFill="1"/>
    <xf numFmtId="0" fontId="19" fillId="0" borderId="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center"/>
    </xf>
    <xf numFmtId="167" fontId="38" fillId="0" borderId="0" xfId="0" applyNumberFormat="1" applyFont="1" applyAlignment="1">
      <alignment horizontal="center"/>
    </xf>
    <xf numFmtId="167" fontId="35" fillId="0" borderId="0" xfId="0" applyNumberFormat="1" applyFont="1" applyAlignment="1">
      <alignment horizontal="center"/>
    </xf>
    <xf numFmtId="4" fontId="35" fillId="2" borderId="1" xfId="0" applyNumberFormat="1" applyFont="1" applyFill="1" applyBorder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167" fontId="35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2" fontId="21" fillId="2" borderId="0" xfId="0" applyNumberFormat="1" applyFont="1" applyFill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9" fontId="21" fillId="0" borderId="0" xfId="0" applyNumberFormat="1" applyFont="1" applyAlignment="1">
      <alignment horizontal="center" vertical="center"/>
    </xf>
    <xf numFmtId="2" fontId="21" fillId="0" borderId="0" xfId="0" applyNumberFormat="1" applyFont="1" applyBorder="1" applyAlignment="1">
      <alignment horizontal="center" vertical="center"/>
    </xf>
    <xf numFmtId="165" fontId="21" fillId="0" borderId="0" xfId="0" applyNumberFormat="1" applyFont="1" applyBorder="1" applyAlignment="1">
      <alignment horizontal="center" vertical="center"/>
    </xf>
    <xf numFmtId="2" fontId="34" fillId="0" borderId="5" xfId="0" applyNumberFormat="1" applyFont="1" applyBorder="1" applyAlignment="1">
      <alignment horizontal="center" vertical="center"/>
    </xf>
    <xf numFmtId="2" fontId="48" fillId="0" borderId="5" xfId="0" applyNumberFormat="1" applyFont="1" applyBorder="1" applyAlignment="1">
      <alignment horizontal="center" vertic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Border="1"/>
    <xf numFmtId="0" fontId="51" fillId="0" borderId="0" xfId="0" applyFont="1" applyFill="1" applyAlignment="1">
      <alignment wrapText="1"/>
    </xf>
    <xf numFmtId="0" fontId="51" fillId="0" borderId="0" xfId="0" applyFont="1" applyFill="1"/>
    <xf numFmtId="0" fontId="21" fillId="7" borderId="0" xfId="0" applyFont="1" applyFill="1" applyAlignment="1">
      <alignment horizontal="center"/>
    </xf>
    <xf numFmtId="167" fontId="21" fillId="7" borderId="0" xfId="0" applyNumberFormat="1" applyFont="1" applyFill="1" applyAlignment="1">
      <alignment horizontal="center"/>
    </xf>
    <xf numFmtId="4" fontId="35" fillId="8" borderId="1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168" fontId="49" fillId="0" borderId="0" xfId="0" applyNumberFormat="1" applyFont="1" applyAlignment="1">
      <alignment horizontal="center" vertical="center"/>
    </xf>
    <xf numFmtId="0" fontId="21" fillId="0" borderId="0" xfId="0" applyFont="1" applyFill="1" applyAlignment="1">
      <alignment vertical="center"/>
    </xf>
    <xf numFmtId="1" fontId="21" fillId="7" borderId="0" xfId="0" applyNumberFormat="1" applyFont="1" applyFill="1" applyAlignment="1">
      <alignment horizont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4" fontId="54" fillId="10" borderId="2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wrapText="1"/>
    </xf>
    <xf numFmtId="2" fontId="35" fillId="10" borderId="1" xfId="0" applyNumberFormat="1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35" fillId="13" borderId="2" xfId="0" applyFont="1" applyFill="1" applyBorder="1" applyAlignment="1">
      <alignment horizontal="center" vertical="center"/>
    </xf>
    <xf numFmtId="0" fontId="35" fillId="13" borderId="4" xfId="0" applyFont="1" applyFill="1" applyBorder="1" applyAlignment="1">
      <alignment horizontal="center" vertical="center"/>
    </xf>
    <xf numFmtId="0" fontId="35" fillId="13" borderId="3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0" fillId="0" borderId="6" xfId="0" applyBorder="1" applyAlignment="1"/>
  </cellXfs>
  <cellStyles count="7">
    <cellStyle name="Normal" xfId="1" xr:uid="{00000000-0005-0000-0000-000000000000}"/>
    <cellStyle name="Normal 2" xfId="2" xr:uid="{00000000-0005-0000-0000-000001000000}"/>
    <cellStyle name="Обычный" xfId="0" builtinId="0"/>
    <cellStyle name="Обычный 14" xfId="3" xr:uid="{00000000-0005-0000-0000-000003000000}"/>
    <cellStyle name="Обычный 2" xfId="4" xr:uid="{00000000-0005-0000-0000-000004000000}"/>
    <cellStyle name="Процентный" xfId="6" builtinId="5"/>
    <cellStyle name="Финансовый" xfId="5" builtinId="3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3111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Content.Outlook\I11O1YX5\&#1054;&#1062;&#1045;&#1053;&#1050;&#1040;%20&#1052;&#1054;&#1059;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Content.Outlook\I11O1YX5\&#1050;&#1086;&#1087;&#1080;&#1103;%20&#1054;&#1062;&#1045;&#1053;&#1050;&#1040;%20&#1052;&#1054;&#1059;%202020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pr\&#1087;&#1072;&#1087;&#1082;&#1072;%20&#1086;&#1073;&#1084;&#1077;&#1085;&#1072;\Users\fin\Documents\&#1055;&#1051;&#1040;&#1058;&#1053;&#1067;&#1045;%20&#1054;&#1041;&#1056;&#1040;&#1047;&#1054;&#1042;&#1040;&#1058;&#1045;&#1051;&#1068;&#1053;&#1067;&#1045;%20&#1059;&#1057;&#1051;&#1059;&#1043;&#1048;\&#1052;%20&#1054;%20&#1053;%20&#1048;%20&#1058;%20&#1054;%20&#1056;%20&#1048;%20&#1053;%20&#104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\Documents\&#1055;&#1051;&#1040;&#1058;&#1053;&#1067;&#1045;%20&#1054;&#1041;&#1056;&#1040;&#1047;&#1054;&#1042;&#1040;&#1058;&#1045;&#1051;&#1068;&#1053;&#1067;&#1045;%20&#1059;&#1057;&#1051;&#1059;&#1043;&#1048;\&#1052;%20&#1054;%20&#1053;%20&#1048;%20&#1058;%20&#1054;%20&#1056;%20&#1048;%20&#1053;%20&#104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 20"/>
      <sheetName val="В СООТВ С ЗП ДОО росстат196 АГР"/>
      <sheetName val="ДОУ19"/>
      <sheetName val="ОУ19"/>
      <sheetName val="ДОП19"/>
      <sheetName val="ДОУ20"/>
      <sheetName val="ОУ20"/>
      <sheetName val="ДОП20"/>
      <sheetName val="РОССТАТ2020"/>
      <sheetName val="СВОД только ДОО (доп)"/>
      <sheetName val="РЕЙТИНГ моу"/>
      <sheetName val="АЛ"/>
      <sheetName val="АС"/>
      <sheetName val="БАК"/>
      <sheetName val="ВК"/>
      <sheetName val="ЗЫР"/>
      <sheetName val="КАРГ"/>
      <sheetName val="КОЖ"/>
      <sheetName val="КОЛП"/>
      <sheetName val="КРИВ"/>
      <sheetName val="МОЛЧ"/>
      <sheetName val="ПАР"/>
      <sheetName val="ПЕР"/>
      <sheetName val="ТЕГ"/>
      <sheetName val="ТО"/>
      <sheetName val="Ч"/>
      <sheetName val="Ш"/>
      <sheetName val="СТР"/>
      <sheetName val="К"/>
      <sheetName val="ТОМ"/>
      <sheetName val="СЕВ"/>
      <sheetName val="ОГ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3">
          <cell r="C3" t="str">
            <v>Темп роста доли фонда оплаты труда педагогических работников в общем фонде оплаты труда работников образовательных организаций в субъекте РФ (2019-2020 гг.), %</v>
          </cell>
          <cell r="E3" t="str">
            <v>Доля фонда оплаты труда руководящих работников в общем фонде оплаты труда работников образовательных организаций в субъекте РФ (2020 г.), %</v>
          </cell>
          <cell r="M3" t="str">
            <v>Темп роста доли численности педагогических работников в общей численности работников образовательных организаций в субъекте РФ (2019-2020 гг.), %</v>
          </cell>
          <cell r="O3" t="str">
            <v>Количество руководящих работников в расчете на 10 педагогических работников образовательных организаций в субъекте РФ (2020 г.), чел.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 20"/>
      <sheetName val="В СООТВ С ЗП ДОО росстат196 АГР"/>
      <sheetName val="ДОУ19"/>
      <sheetName val="ОУ19"/>
      <sheetName val="ДОП19"/>
      <sheetName val="ДОУ20"/>
      <sheetName val="ОУ20"/>
      <sheetName val="ДОП20"/>
      <sheetName val="СВОД только ДОО (доп)"/>
      <sheetName val="РЕЙТИНГ моу"/>
      <sheetName val="АЛ"/>
      <sheetName val="АС"/>
      <sheetName val="БАК"/>
      <sheetName val="ВК"/>
      <sheetName val="ЗЫР"/>
      <sheetName val="КАРГ"/>
      <sheetName val="КОЖ"/>
      <sheetName val="КОЛП"/>
      <sheetName val="КРИВ"/>
      <sheetName val="МОЛЧ"/>
      <sheetName val="ПАР"/>
      <sheetName val="ПЕР"/>
      <sheetName val="ТЕГ"/>
      <sheetName val="ТО"/>
      <sheetName val="Ч"/>
      <sheetName val="Ш"/>
      <sheetName val="СТР"/>
      <sheetName val="К"/>
      <sheetName val="ТОМ"/>
      <sheetName val="СЕВ"/>
      <sheetName val="ОГ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K4">
            <v>101.08037606481632</v>
          </cell>
          <cell r="Q4">
            <v>26.829268292682929</v>
          </cell>
        </row>
        <row r="5">
          <cell r="K5">
            <v>99.684831091262495</v>
          </cell>
          <cell r="Q5">
            <v>20.419847328244277</v>
          </cell>
        </row>
        <row r="6">
          <cell r="K6">
            <v>98.603637550928852</v>
          </cell>
          <cell r="Q6">
            <v>20.300751879699249</v>
          </cell>
        </row>
        <row r="7">
          <cell r="K7">
            <v>96.92786070341009</v>
          </cell>
          <cell r="Q7">
            <v>30.930930930930934</v>
          </cell>
        </row>
        <row r="8">
          <cell r="K8">
            <v>96.748458381843207</v>
          </cell>
          <cell r="Q8">
            <v>25.274725274725274</v>
          </cell>
        </row>
        <row r="9">
          <cell r="K9">
            <v>100.90348877957072</v>
          </cell>
          <cell r="Q9">
            <v>27.685950413223143</v>
          </cell>
        </row>
        <row r="10">
          <cell r="K10">
            <v>103.47685974474349</v>
          </cell>
          <cell r="Q10">
            <v>20</v>
          </cell>
        </row>
        <row r="11">
          <cell r="K11">
            <v>100.26796971036282</v>
          </cell>
          <cell r="Q11">
            <v>29.357798165137616</v>
          </cell>
        </row>
        <row r="12">
          <cell r="K12">
            <v>94.30903378984658</v>
          </cell>
          <cell r="Q12">
            <v>22.818791946308725</v>
          </cell>
        </row>
        <row r="13">
          <cell r="K13">
            <v>95.180779951126439</v>
          </cell>
          <cell r="Q13">
            <v>26.132404181184672</v>
          </cell>
        </row>
        <row r="14">
          <cell r="K14">
            <v>97.422002158571544</v>
          </cell>
          <cell r="Q14">
            <v>27.184466019417474</v>
          </cell>
        </row>
        <row r="15">
          <cell r="K15">
            <v>98.571833168665606</v>
          </cell>
          <cell r="Q15">
            <v>24.23469387755102</v>
          </cell>
        </row>
        <row r="16">
          <cell r="K16">
            <v>100.39529705672525</v>
          </cell>
          <cell r="Q16">
            <v>19.148936170212767</v>
          </cell>
        </row>
        <row r="17">
          <cell r="K17">
            <v>103.84347858335745</v>
          </cell>
          <cell r="Q17">
            <v>27.693282636248419</v>
          </cell>
        </row>
        <row r="18">
          <cell r="K18">
            <v>102.83128336040845</v>
          </cell>
          <cell r="Q18">
            <v>29.223744292237441</v>
          </cell>
        </row>
        <row r="19">
          <cell r="K19">
            <v>94.899591670212132</v>
          </cell>
          <cell r="Q19">
            <v>22.754491017964071</v>
          </cell>
        </row>
        <row r="20">
          <cell r="K20">
            <v>98.786462039262247</v>
          </cell>
          <cell r="Q20">
            <v>26.265389876880985</v>
          </cell>
        </row>
        <row r="21">
          <cell r="K21">
            <v>94.563388920150899</v>
          </cell>
          <cell r="Q21">
            <v>29.310344827586203</v>
          </cell>
        </row>
        <row r="22">
          <cell r="K22">
            <v>100.25436193496253</v>
          </cell>
          <cell r="Q22">
            <v>31.585633444970551</v>
          </cell>
        </row>
        <row r="23">
          <cell r="K23">
            <v>96.353507543026979</v>
          </cell>
          <cell r="Q23">
            <v>17.426710097719869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артал 14"/>
      <sheetName val="на 01.05."/>
      <sheetName val="на 01.06"/>
      <sheetName val="на 01.07"/>
      <sheetName val="на 01.08"/>
      <sheetName val="на 01.09"/>
      <sheetName val="на 01.10"/>
      <sheetName val="на 01.11"/>
      <sheetName val="на 01.12"/>
      <sheetName val="2014 год"/>
      <sheetName val="на 01.02.2015"/>
      <sheetName val="на 01.03.2015"/>
      <sheetName val="на 01.04.2015 (2)"/>
      <sheetName val="на 01.05.2015 (3)"/>
      <sheetName val="на 01.06.2015 (4)"/>
      <sheetName val="на 01.07.2015 (5)"/>
      <sheetName val="на 01.08.2015 (6)"/>
      <sheetName val="на 01.09.2015"/>
      <sheetName val="на 01.10.2015"/>
      <sheetName val="на 01.11.2015"/>
      <sheetName val="на 01.12.2015"/>
      <sheetName val="2015"/>
      <sheetName val="01 02 16"/>
      <sheetName val="01 03 16 "/>
      <sheetName val="01 04 16"/>
      <sheetName val="01 05 16"/>
      <sheetName val="01 06 16"/>
      <sheetName val="01 07 16"/>
      <sheetName val="01 08 16"/>
      <sheetName val="01 09 16"/>
      <sheetName val="01.10.16"/>
      <sheetName val="01.11.16 "/>
      <sheetName val="01.12.16 "/>
      <sheetName val="2016 год"/>
      <sheetName val="01.02.17"/>
      <sheetName val="01.03.17"/>
      <sheetName val="01.04.17"/>
      <sheetName val="01.05.17"/>
      <sheetName val="01.06.17"/>
      <sheetName val="пг 01.07.17"/>
      <sheetName val="01.08.17 "/>
      <sheetName val="01.09.17"/>
      <sheetName val="01.10.17"/>
      <sheetName val="ГЛОКУ"/>
      <sheetName val="01.11.17"/>
      <sheetName val="01.12.17"/>
      <sheetName val="2017 год"/>
      <sheetName val="на 1.02.18"/>
      <sheetName val="на 1.03.18"/>
      <sheetName val="на 1.04.18"/>
      <sheetName val="на 1.05.18 "/>
      <sheetName val="на 1.06.18 "/>
      <sheetName val="на 1.07.18"/>
      <sheetName val="на 1.08.18 "/>
      <sheetName val="на 1.09.18"/>
      <sheetName val="на 1.10.18"/>
      <sheetName val="на 1.11.18 "/>
      <sheetName val="на 1.12.18 "/>
      <sheetName val="2018 год"/>
      <sheetName val="на 01.02.2019"/>
      <sheetName val="на 01.03.2019"/>
      <sheetName val="на 01.04.2019"/>
      <sheetName val="на 01.05.2019"/>
      <sheetName val="на 01.06.2019 "/>
      <sheetName val="на 01.07.2019 "/>
      <sheetName val="на 01.08.2019  (2)"/>
      <sheetName val="на 01.09.2019"/>
      <sheetName val="Вториной2016-2018"/>
      <sheetName val="на 01.10.2019"/>
      <sheetName val="на 01.11.2019 "/>
      <sheetName val="на 01.12.2019"/>
      <sheetName val="2019 год"/>
      <sheetName val="на 01.02.2020"/>
      <sheetName val="на 01.03.2020"/>
      <sheetName val="на 01.04.2020"/>
      <sheetName val="на 01.05.2020"/>
      <sheetName val="на 01.066.2020"/>
      <sheetName val="на 01.07.2020"/>
      <sheetName val="на 01.08.2020"/>
      <sheetName val="на 01.07.2020 (2)"/>
      <sheetName val="на 01.10.2020 (3)"/>
      <sheetName val="Лист1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>
        <row r="10">
          <cell r="H10">
            <v>2931.8759999999997</v>
          </cell>
        </row>
        <row r="11">
          <cell r="H11">
            <v>344.26100000000002</v>
          </cell>
        </row>
        <row r="18">
          <cell r="H18">
            <v>225</v>
          </cell>
        </row>
        <row r="34">
          <cell r="H34" t="str">
            <v>931,7</v>
          </cell>
        </row>
        <row r="35">
          <cell r="H35" t="str">
            <v>488,2</v>
          </cell>
        </row>
        <row r="58">
          <cell r="H58">
            <v>2756.4009999999998</v>
          </cell>
        </row>
        <row r="59">
          <cell r="H59">
            <v>23</v>
          </cell>
        </row>
        <row r="63">
          <cell r="H63">
            <v>197</v>
          </cell>
        </row>
        <row r="71">
          <cell r="H71">
            <v>9181.0580000000009</v>
          </cell>
        </row>
        <row r="78">
          <cell r="H78">
            <v>107086</v>
          </cell>
        </row>
        <row r="79">
          <cell r="H79">
            <v>139488</v>
          </cell>
        </row>
        <row r="82">
          <cell r="H82">
            <v>18195</v>
          </cell>
        </row>
        <row r="83">
          <cell r="H83">
            <v>16894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артал 14"/>
      <sheetName val="на 01.05."/>
      <sheetName val="на 01.06"/>
      <sheetName val="на 01.07"/>
      <sheetName val="на 01.08"/>
      <sheetName val="на 01.09"/>
      <sheetName val="на 01.10"/>
      <sheetName val="на 01.11"/>
      <sheetName val="на 01.12"/>
      <sheetName val="2014 год"/>
      <sheetName val="на 01.02.2015"/>
      <sheetName val="на 01.03.2015"/>
      <sheetName val="на 01.04.2015 (2)"/>
      <sheetName val="на 01.05.2015 (3)"/>
      <sheetName val="на 01.06.2015 (4)"/>
      <sheetName val="на 01.07.2015 (5)"/>
      <sheetName val="на 01.08.2015 (6)"/>
      <sheetName val="на 01.09.2015"/>
      <sheetName val="на 01.10.2015"/>
      <sheetName val="на 01.11.2015"/>
      <sheetName val="на 01.12.2015"/>
      <sheetName val="2015"/>
      <sheetName val="01 02 16"/>
      <sheetName val="01 03 16 "/>
      <sheetName val="01 04 16"/>
      <sheetName val="01 05 16"/>
      <sheetName val="01 06 16"/>
      <sheetName val="01 07 16"/>
      <sheetName val="01 08 16"/>
      <sheetName val="01 09 16"/>
      <sheetName val="01.10.16"/>
      <sheetName val="01.11.16 "/>
      <sheetName val="01.12.16 "/>
      <sheetName val="2016 год"/>
      <sheetName val="01.02.17"/>
      <sheetName val="01.03.17"/>
      <sheetName val="01.04.17"/>
      <sheetName val="01.05.17"/>
      <sheetName val="01.06.17"/>
      <sheetName val="пг 01.07.17"/>
      <sheetName val="01.08.17 "/>
      <sheetName val="01.09.17"/>
      <sheetName val="01.10.17"/>
      <sheetName val="ГЛОКУ"/>
      <sheetName val="01.11.17"/>
      <sheetName val="01.12.17"/>
      <sheetName val="2017 год"/>
      <sheetName val="на 1.02.18"/>
      <sheetName val="на 1.03.18"/>
      <sheetName val="на 1.04.18"/>
      <sheetName val="на 1.05.18 "/>
      <sheetName val="на 1.06.18 "/>
      <sheetName val="на 1.07.18"/>
      <sheetName val="на 1.08.18 "/>
      <sheetName val="на 1.09.18"/>
      <sheetName val="на 1.10.18"/>
      <sheetName val="на 1.11.18 "/>
      <sheetName val="на 1.12.18 "/>
      <sheetName val="2018 год"/>
      <sheetName val="на 01.02.2019"/>
      <sheetName val="на 01.03.2019"/>
      <sheetName val="на 01.04.2019"/>
      <sheetName val="на 01.05.2019"/>
      <sheetName val="на 01.06.2019 "/>
      <sheetName val="на 01.07.2019 "/>
      <sheetName val="на 01.08.2019  (2)"/>
      <sheetName val="на 01.09.2019"/>
      <sheetName val="Вториной2016-2018"/>
      <sheetName val="на 01.10.2019"/>
      <sheetName val="на 01.11.2019 "/>
      <sheetName val="на 01.12.2019"/>
      <sheetName val="2019 год"/>
      <sheetName val="на 01.02.2020"/>
      <sheetName val="на 01.03.2020"/>
      <sheetName val="на 01.04.2020"/>
      <sheetName val="на 01.05.2020"/>
      <sheetName val="на 01.066.2020"/>
      <sheetName val="на 01.07.2020"/>
      <sheetName val="на 01.08.2020"/>
      <sheetName val="на 01.07.2020 (2)"/>
      <sheetName val="на 01.10.2020 (3)"/>
      <sheetName val="Лист1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  <sheetName val="2019 год коррекит колп рай"/>
      <sheetName val="на 01.09.2020 "/>
      <sheetName val="на 01.10.2020"/>
      <sheetName val="на 01.12.2020 "/>
      <sheetName val="2020 ГОД"/>
      <sheetName val="на 01,02,2021"/>
      <sheetName val="на 01,03,2021 "/>
      <sheetName val="на 01.04.2021"/>
      <sheetName val="на 01.05.2021"/>
      <sheetName val="на 01.06.2021"/>
      <sheetName val="на 01.07.2021"/>
      <sheetName val="на 01.08.2021"/>
      <sheetName val="2018-2020"/>
      <sheetName val="2018-2020 (2)"/>
      <sheetName val="на 01.09.2021 "/>
      <sheetName val="на 01.10.2021"/>
      <sheetName val="на 01.11.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98">
          <cell r="H98">
            <v>400785.79700000002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K28"/>
  <sheetViews>
    <sheetView tabSelected="1" view="pageBreakPreview" zoomScaleNormal="25" zoomScaleSheetLayoutView="100" workbookViewId="0">
      <pane xSplit="11" ySplit="8" topLeftCell="BR24" activePane="bottomRight" state="frozen"/>
      <selection pane="topRight" activeCell="L1" sqref="L1"/>
      <selection pane="bottomLeft" activeCell="A9" sqref="A9"/>
      <selection pane="bottomRight" activeCell="BU26" sqref="BU26"/>
    </sheetView>
  </sheetViews>
  <sheetFormatPr defaultColWidth="11" defaultRowHeight="15.75" x14ac:dyDescent="0.25"/>
  <cols>
    <col min="1" max="1" width="18.5" style="19" customWidth="1"/>
    <col min="2" max="2" width="7.5" style="1" customWidth="1"/>
    <col min="3" max="3" width="10.625" style="1" customWidth="1"/>
    <col min="4" max="4" width="9.875" style="1" customWidth="1"/>
    <col min="5" max="5" width="10.75" style="1" customWidth="1"/>
    <col min="6" max="6" width="11.375" style="1" customWidth="1"/>
    <col min="7" max="7" width="10.25" style="1" customWidth="1"/>
    <col min="8" max="8" width="8.125" style="1" customWidth="1"/>
    <col min="9" max="9" width="11.375" style="1" customWidth="1"/>
    <col min="10" max="10" width="11.25" style="1" customWidth="1"/>
    <col min="11" max="11" width="14.125" style="1" customWidth="1"/>
    <col min="12" max="12" width="14.625" style="1" customWidth="1"/>
    <col min="13" max="13" width="11.625" style="1" customWidth="1"/>
    <col min="14" max="14" width="17" style="1" customWidth="1"/>
    <col min="15" max="15" width="19.625" style="1" customWidth="1"/>
    <col min="16" max="16" width="10.5" style="1" customWidth="1"/>
    <col min="17" max="17" width="14.875" style="1" customWidth="1"/>
    <col min="18" max="18" width="14" style="1" customWidth="1"/>
    <col min="19" max="19" width="12.875" style="1" customWidth="1"/>
    <col min="20" max="20" width="10.5" style="1" customWidth="1"/>
    <col min="21" max="21" width="13" style="1" customWidth="1"/>
    <col min="22" max="22" width="9.5" style="1" customWidth="1"/>
    <col min="23" max="23" width="12.625" style="1" customWidth="1"/>
    <col min="24" max="24" width="8.875" style="1" customWidth="1"/>
    <col min="25" max="25" width="12.5" style="1" customWidth="1"/>
    <col min="26" max="26" width="10" style="1" customWidth="1"/>
    <col min="27" max="27" width="13" style="1" customWidth="1"/>
    <col min="28" max="28" width="13.25" style="1" customWidth="1"/>
    <col min="29" max="29" width="12.5" style="1" customWidth="1"/>
    <col min="30" max="30" width="13.375" style="1" customWidth="1"/>
    <col min="31" max="31" width="11.25" style="1" customWidth="1"/>
    <col min="32" max="33" width="10" style="1" customWidth="1"/>
    <col min="34" max="34" width="11.625" style="1" customWidth="1"/>
    <col min="35" max="35" width="7.75" style="1" customWidth="1"/>
    <col min="36" max="36" width="8.625" style="1" customWidth="1"/>
    <col min="37" max="37" width="11.625" style="1" customWidth="1"/>
    <col min="38" max="38" width="10.75" style="1" customWidth="1"/>
    <col min="39" max="39" width="12.875" style="1" customWidth="1"/>
    <col min="40" max="40" width="9.5" style="1" customWidth="1"/>
    <col min="41" max="41" width="9.125" style="1" customWidth="1"/>
    <col min="42" max="42" width="12" style="1" customWidth="1"/>
    <col min="43" max="43" width="11.25" style="1" customWidth="1"/>
    <col min="44" max="44" width="12.125" style="1" customWidth="1"/>
    <col min="45" max="45" width="12.875" style="1" customWidth="1"/>
    <col min="46" max="46" width="7.5" style="1" customWidth="1"/>
    <col min="47" max="47" width="15" style="1" customWidth="1"/>
    <col min="48" max="49" width="15.625" style="1" customWidth="1"/>
    <col min="50" max="50" width="19" style="1" customWidth="1"/>
    <col min="51" max="53" width="13.875" style="1" customWidth="1"/>
    <col min="54" max="54" width="15.375" style="1" customWidth="1"/>
    <col min="55" max="55" width="13.75" style="184" customWidth="1"/>
    <col min="56" max="56" width="14.75" style="1" customWidth="1"/>
    <col min="57" max="58" width="13" style="1" customWidth="1"/>
    <col min="59" max="59" width="17.25" style="1" customWidth="1"/>
    <col min="60" max="60" width="13.625" style="1" customWidth="1"/>
    <col min="61" max="61" width="19.5" style="1" customWidth="1"/>
    <col min="62" max="62" width="12.625" style="1" customWidth="1"/>
    <col min="63" max="63" width="19.125" style="1" customWidth="1"/>
    <col min="64" max="64" width="11.25" style="1" customWidth="1"/>
    <col min="65" max="65" width="11.75" style="1" customWidth="1"/>
    <col min="66" max="66" width="15.875" style="1" customWidth="1"/>
    <col min="67" max="67" width="11.625" style="1" customWidth="1"/>
    <col min="68" max="68" width="17.25" style="1" customWidth="1"/>
    <col min="69" max="69" width="9.625" style="1" customWidth="1"/>
    <col min="70" max="70" width="7.5" style="1" customWidth="1"/>
    <col min="71" max="71" width="12.875" style="1" customWidth="1"/>
    <col min="72" max="72" width="11.375" style="1" customWidth="1"/>
    <col min="73" max="73" width="12.125" style="1" customWidth="1"/>
    <col min="74" max="74" width="10.75" style="1" customWidth="1"/>
    <col min="75" max="75" width="12.875" style="1" customWidth="1"/>
    <col min="76" max="76" width="11.125" style="1" customWidth="1"/>
    <col min="77" max="77" width="13.625" style="1" customWidth="1"/>
    <col min="78" max="78" width="11.75" style="1" customWidth="1"/>
    <col min="79" max="79" width="13.375" style="1" customWidth="1"/>
    <col min="80" max="80" width="10.5" style="1" customWidth="1"/>
    <col min="81" max="81" width="12" style="1" customWidth="1"/>
    <col min="82" max="82" width="16.75" style="1" customWidth="1"/>
    <col min="83" max="83" width="10.5" style="1" customWidth="1"/>
    <col min="84" max="84" width="18.625" style="1" customWidth="1"/>
    <col min="85" max="85" width="12" style="1" customWidth="1"/>
    <col min="86" max="90" width="7.5" style="1" customWidth="1"/>
    <col min="91" max="91" width="12.375" style="1" customWidth="1"/>
    <col min="92" max="94" width="7.5" style="1" customWidth="1"/>
    <col min="95" max="95" width="11.625" style="1" customWidth="1"/>
    <col min="96" max="98" width="7.5" style="1" customWidth="1"/>
    <col min="99" max="100" width="10.75" style="1" customWidth="1"/>
    <col min="101" max="101" width="10.375" style="1" customWidth="1"/>
    <col min="102" max="102" width="7.5" style="1" customWidth="1"/>
    <col min="103" max="103" width="10.875" style="1" customWidth="1"/>
    <col min="104" max="104" width="14.5" style="1" customWidth="1"/>
    <col min="105" max="105" width="12" style="1" customWidth="1"/>
    <col min="106" max="106" width="11.625" style="1" customWidth="1"/>
    <col min="107" max="107" width="13.75" style="1" customWidth="1"/>
    <col min="108" max="108" width="12.5" style="1" customWidth="1"/>
    <col min="109" max="109" width="10.875" style="1" customWidth="1"/>
    <col min="110" max="110" width="7.5" style="1" customWidth="1"/>
    <col min="111" max="111" width="17.375" style="6" customWidth="1"/>
    <col min="112" max="114" width="9.625" style="6" hidden="1" customWidth="1"/>
    <col min="115" max="115" width="9.625" style="46" hidden="1" customWidth="1"/>
    <col min="116" max="117" width="9.625" style="6" hidden="1" customWidth="1"/>
    <col min="118" max="120" width="10" style="6" hidden="1" customWidth="1"/>
    <col min="121" max="121" width="0.5" style="42" customWidth="1"/>
    <col min="122" max="122" width="15.125" style="1" customWidth="1"/>
    <col min="123" max="123" width="11.5" style="1" customWidth="1"/>
    <col min="124" max="124" width="15.625" style="1" customWidth="1"/>
    <col min="125" max="125" width="11.5" style="1" customWidth="1"/>
    <col min="126" max="126" width="15.875" style="1" customWidth="1"/>
    <col min="127" max="127" width="11.5" style="1" customWidth="1"/>
    <col min="128" max="128" width="15.625" style="1" customWidth="1"/>
    <col min="129" max="129" width="11.5" style="1" customWidth="1"/>
    <col min="130" max="130" width="15.125" style="1" hidden="1" customWidth="1"/>
    <col min="131" max="131" width="11.5" style="1" hidden="1" customWidth="1"/>
    <col min="132" max="132" width="15.625" style="1" hidden="1" customWidth="1"/>
    <col min="133" max="133" width="11.5" style="1" hidden="1" customWidth="1"/>
    <col min="134" max="134" width="15.875" style="1" customWidth="1"/>
    <col min="135" max="135" width="11.5" style="1" customWidth="1"/>
    <col min="136" max="136" width="15.625" style="1" customWidth="1"/>
    <col min="137" max="137" width="11.5" style="1" customWidth="1"/>
    <col min="138" max="138" width="16.25" style="1" hidden="1" customWidth="1"/>
    <col min="139" max="139" width="19.125" style="1" customWidth="1"/>
    <col min="140" max="140" width="14" style="23" hidden="1" customWidth="1"/>
    <col min="141" max="141" width="11.375" style="1" hidden="1" customWidth="1"/>
    <col min="142" max="142" width="16.5" style="22" customWidth="1"/>
    <col min="143" max="143" width="11.25" style="22" customWidth="1"/>
    <col min="144" max="144" width="10.25" style="22" customWidth="1"/>
    <col min="145" max="145" width="10.5" style="1" customWidth="1"/>
    <col min="146" max="146" width="16.75" style="1" customWidth="1"/>
    <col min="147" max="147" width="12" style="1" hidden="1" customWidth="1"/>
    <col min="148" max="148" width="13.875" style="1" hidden="1" customWidth="1"/>
    <col min="149" max="149" width="11.625" style="1" customWidth="1"/>
    <col min="150" max="150" width="16.625" style="1" customWidth="1"/>
    <col min="151" max="151" width="15" style="1" hidden="1" customWidth="1"/>
    <col min="152" max="152" width="7.875" style="1" hidden="1" customWidth="1"/>
    <col min="153" max="153" width="10.625" style="1" customWidth="1"/>
    <col min="154" max="154" width="13.875" style="1" customWidth="1"/>
    <col min="155" max="155" width="13.875" style="1" hidden="1" customWidth="1"/>
    <col min="156" max="156" width="14.625" style="1" hidden="1" customWidth="1"/>
    <col min="157" max="157" width="12.5" style="1" customWidth="1"/>
    <col min="158" max="158" width="13" style="1" hidden="1" customWidth="1"/>
    <col min="159" max="159" width="14.125" style="1" hidden="1" customWidth="1"/>
    <col min="160" max="160" width="16.25" style="1" hidden="1" customWidth="1"/>
    <col min="161" max="161" width="15.75" style="1" hidden="1" customWidth="1"/>
    <col min="162" max="162" width="13" style="1" hidden="1" customWidth="1"/>
    <col min="163" max="163" width="16.75" style="1" customWidth="1"/>
    <col min="164" max="164" width="13.25" style="1" customWidth="1"/>
    <col min="165" max="165" width="15.875" style="1" customWidth="1"/>
    <col min="166" max="166" width="12.625" style="1" customWidth="1"/>
    <col min="167" max="167" width="12.25" style="1" hidden="1" customWidth="1"/>
    <col min="168" max="168" width="18.125" style="1" customWidth="1"/>
    <col min="169" max="169" width="15.25" style="1" hidden="1" customWidth="1"/>
    <col min="170" max="170" width="19" style="1" hidden="1" customWidth="1"/>
    <col min="171" max="171" width="17.375" style="1" hidden="1" customWidth="1"/>
    <col min="172" max="172" width="13.375" style="1" hidden="1" customWidth="1"/>
    <col min="173" max="173" width="16" style="1" hidden="1" customWidth="1"/>
    <col min="174" max="174" width="14.75" style="1" hidden="1" customWidth="1"/>
    <col min="175" max="175" width="15.875" style="1" hidden="1" customWidth="1"/>
    <col min="176" max="176" width="13.5" style="1" hidden="1" customWidth="1"/>
    <col min="177" max="177" width="19.25" style="1" hidden="1" customWidth="1"/>
    <col min="178" max="180" width="18.125" style="1" hidden="1" customWidth="1"/>
    <col min="181" max="182" width="13.5" style="1" hidden="1" customWidth="1"/>
    <col min="183" max="183" width="18" style="1" hidden="1" customWidth="1"/>
    <col min="184" max="184" width="13.5" style="1" hidden="1" customWidth="1"/>
    <col min="185" max="185" width="17.625" style="1" hidden="1" customWidth="1"/>
    <col min="186" max="186" width="13.5" style="1" hidden="1" customWidth="1"/>
    <col min="187" max="187" width="17.25" style="1" hidden="1" customWidth="1"/>
    <col min="188" max="188" width="13.5" style="1" hidden="1" customWidth="1"/>
    <col min="189" max="190" width="15.75" style="1" hidden="1" customWidth="1"/>
    <col min="191" max="191" width="14.5" style="1" hidden="1" customWidth="1"/>
    <col min="192" max="192" width="11" style="1" customWidth="1"/>
    <col min="193" max="193" width="12.75" style="42" customWidth="1"/>
    <col min="194" max="16384" width="11" style="6"/>
  </cols>
  <sheetData>
    <row r="1" spans="1:193" ht="38.25" customHeight="1" thickBot="1" x14ac:dyDescent="0.3">
      <c r="A1" s="186"/>
      <c r="B1" s="187"/>
      <c r="C1" s="547" t="s">
        <v>241</v>
      </c>
      <c r="D1" s="547"/>
      <c r="E1" s="547"/>
      <c r="F1" s="544" t="s">
        <v>80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 t="s">
        <v>242</v>
      </c>
      <c r="AJ1" s="544"/>
      <c r="AK1" s="544"/>
      <c r="AL1" s="544"/>
      <c r="AM1" s="544"/>
      <c r="AN1" s="544"/>
      <c r="AO1" s="544"/>
      <c r="AP1" s="544" t="s">
        <v>243</v>
      </c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 t="s">
        <v>244</v>
      </c>
      <c r="BO1" s="544"/>
      <c r="BP1" s="544"/>
      <c r="BQ1" s="544"/>
      <c r="BR1" s="544"/>
      <c r="BS1" s="544" t="s">
        <v>245</v>
      </c>
      <c r="BT1" s="544"/>
      <c r="BU1" s="544"/>
      <c r="BV1" s="544"/>
      <c r="BW1" s="544"/>
      <c r="BX1" s="544"/>
      <c r="BY1" s="544"/>
      <c r="BZ1" s="544"/>
      <c r="CA1" s="544"/>
      <c r="CB1" s="544"/>
      <c r="CC1" s="545"/>
      <c r="CD1" s="546" t="s">
        <v>246</v>
      </c>
      <c r="CE1" s="547"/>
      <c r="CF1" s="547"/>
      <c r="CG1" s="547"/>
      <c r="CH1" s="547"/>
      <c r="CI1" s="548"/>
      <c r="CJ1" s="543" t="s">
        <v>247</v>
      </c>
      <c r="CK1" s="544"/>
      <c r="CL1" s="544"/>
      <c r="CM1" s="544"/>
      <c r="CN1" s="544"/>
      <c r="CO1" s="544"/>
      <c r="CP1" s="544"/>
      <c r="CQ1" s="544"/>
      <c r="CR1" s="544"/>
      <c r="CS1" s="544"/>
      <c r="CT1" s="544"/>
      <c r="CU1" s="544"/>
      <c r="CV1" s="544"/>
      <c r="CW1" s="544"/>
      <c r="CX1" s="544"/>
      <c r="CY1" s="545"/>
      <c r="CZ1" s="543" t="s">
        <v>248</v>
      </c>
      <c r="DA1" s="544"/>
      <c r="DB1" s="544"/>
      <c r="DC1" s="544"/>
      <c r="DD1" s="544"/>
      <c r="DE1" s="544"/>
      <c r="DF1" s="545"/>
      <c r="DG1" s="552" t="s">
        <v>95</v>
      </c>
      <c r="DH1" s="188"/>
      <c r="DI1" s="188"/>
      <c r="DJ1" s="188"/>
      <c r="DK1" s="189"/>
      <c r="DL1" s="188"/>
      <c r="DM1" s="188"/>
      <c r="DN1" s="188"/>
      <c r="DO1" s="188"/>
      <c r="DP1" s="188"/>
      <c r="DQ1" s="190"/>
      <c r="DR1" s="567" t="s">
        <v>77</v>
      </c>
      <c r="DS1" s="568"/>
      <c r="DT1" s="568"/>
      <c r="DU1" s="568"/>
      <c r="DV1" s="568"/>
      <c r="DW1" s="568"/>
      <c r="DX1" s="568"/>
      <c r="DY1" s="568"/>
      <c r="DZ1" s="568"/>
      <c r="EA1" s="568"/>
      <c r="EB1" s="568"/>
      <c r="EC1" s="568"/>
      <c r="ED1" s="568"/>
      <c r="EE1" s="568"/>
      <c r="EF1" s="568"/>
      <c r="EG1" s="568"/>
      <c r="EH1" s="568"/>
      <c r="EI1" s="568"/>
      <c r="EJ1" s="568"/>
      <c r="EK1" s="568"/>
      <c r="EL1" s="568"/>
      <c r="EM1" s="568"/>
      <c r="EN1" s="568"/>
      <c r="EO1" s="568"/>
      <c r="EP1" s="568"/>
      <c r="EQ1" s="568"/>
      <c r="ER1" s="568"/>
      <c r="ES1" s="568"/>
      <c r="ET1" s="568"/>
      <c r="EU1" s="568"/>
      <c r="EV1" s="568"/>
      <c r="EW1" s="568"/>
      <c r="EX1" s="568"/>
      <c r="EY1" s="568"/>
      <c r="EZ1" s="568"/>
      <c r="FA1" s="568"/>
      <c r="FB1" s="568"/>
      <c r="FC1" s="568"/>
      <c r="FD1" s="568"/>
      <c r="FE1" s="568"/>
      <c r="FF1" s="568"/>
      <c r="FG1" s="568"/>
      <c r="FH1" s="568"/>
      <c r="FI1" s="568"/>
      <c r="FJ1" s="568"/>
      <c r="FK1" s="568"/>
      <c r="FL1" s="568"/>
      <c r="FM1" s="568"/>
      <c r="FN1" s="568"/>
      <c r="FO1" s="568"/>
      <c r="FP1" s="568"/>
      <c r="FQ1" s="568"/>
      <c r="FR1" s="568"/>
      <c r="FS1" s="568"/>
      <c r="FT1" s="568"/>
      <c r="FU1" s="568"/>
      <c r="FV1" s="568"/>
      <c r="FW1" s="568"/>
      <c r="FX1" s="568"/>
      <c r="FY1" s="568"/>
      <c r="FZ1" s="568"/>
      <c r="GA1" s="568"/>
      <c r="GB1" s="568"/>
      <c r="GC1" s="568"/>
      <c r="GD1" s="568"/>
      <c r="GE1" s="568"/>
      <c r="GF1" s="568"/>
      <c r="GG1" s="568"/>
      <c r="GH1" s="568"/>
      <c r="GI1" s="568"/>
      <c r="GJ1" s="569"/>
      <c r="GK1" s="558" t="s">
        <v>123</v>
      </c>
    </row>
    <row r="2" spans="1:193" s="1" customFormat="1" ht="53.25" customHeight="1" x14ac:dyDescent="0.25">
      <c r="A2" s="551" t="s">
        <v>9</v>
      </c>
      <c r="B2" s="551" t="s">
        <v>8</v>
      </c>
      <c r="C2" s="554" t="s">
        <v>121</v>
      </c>
      <c r="D2" s="554"/>
      <c r="E2" s="554"/>
      <c r="F2" s="554" t="s">
        <v>148</v>
      </c>
      <c r="G2" s="554"/>
      <c r="H2" s="554"/>
      <c r="I2" s="554"/>
      <c r="J2" s="554"/>
      <c r="K2" s="554" t="s">
        <v>151</v>
      </c>
      <c r="L2" s="554"/>
      <c r="M2" s="554"/>
      <c r="N2" s="554"/>
      <c r="O2" s="554"/>
      <c r="P2" s="554"/>
      <c r="Q2" s="554"/>
      <c r="R2" s="540" t="s">
        <v>83</v>
      </c>
      <c r="S2" s="541"/>
      <c r="T2" s="541"/>
      <c r="U2" s="541"/>
      <c r="V2" s="542"/>
      <c r="W2" s="540" t="s">
        <v>155</v>
      </c>
      <c r="X2" s="541"/>
      <c r="Y2" s="541"/>
      <c r="Z2" s="541"/>
      <c r="AA2" s="541"/>
      <c r="AB2" s="541"/>
      <c r="AC2" s="541"/>
      <c r="AD2" s="541"/>
      <c r="AE2" s="541"/>
      <c r="AF2" s="542"/>
      <c r="AG2" s="191"/>
      <c r="AH2" s="549" t="s">
        <v>84</v>
      </c>
      <c r="AI2" s="540" t="s">
        <v>157</v>
      </c>
      <c r="AJ2" s="542"/>
      <c r="AK2" s="540" t="s">
        <v>158</v>
      </c>
      <c r="AL2" s="541"/>
      <c r="AM2" s="541"/>
      <c r="AN2" s="542"/>
      <c r="AO2" s="192"/>
      <c r="AP2" s="540" t="s">
        <v>171</v>
      </c>
      <c r="AQ2" s="541"/>
      <c r="AR2" s="541"/>
      <c r="AS2" s="541"/>
      <c r="AT2" s="542"/>
      <c r="AU2" s="540" t="s">
        <v>124</v>
      </c>
      <c r="AV2" s="541"/>
      <c r="AW2" s="541"/>
      <c r="AX2" s="541"/>
      <c r="AY2" s="542"/>
      <c r="AZ2" s="540" t="s">
        <v>172</v>
      </c>
      <c r="BA2" s="541"/>
      <c r="BB2" s="541"/>
      <c r="BC2" s="542"/>
      <c r="BD2" s="540" t="s">
        <v>125</v>
      </c>
      <c r="BE2" s="542"/>
      <c r="BF2" s="540" t="s">
        <v>173</v>
      </c>
      <c r="BG2" s="541"/>
      <c r="BH2" s="542"/>
      <c r="BI2" s="540" t="s">
        <v>174</v>
      </c>
      <c r="BJ2" s="542"/>
      <c r="BK2" s="540" t="s">
        <v>175</v>
      </c>
      <c r="BL2" s="542"/>
      <c r="BM2" s="192"/>
      <c r="BN2" s="540" t="s">
        <v>126</v>
      </c>
      <c r="BO2" s="541"/>
      <c r="BP2" s="541"/>
      <c r="BQ2" s="541"/>
      <c r="BR2" s="542"/>
      <c r="BS2" s="540" t="s">
        <v>180</v>
      </c>
      <c r="BT2" s="542"/>
      <c r="BU2" s="540" t="s">
        <v>181</v>
      </c>
      <c r="BV2" s="542"/>
      <c r="BW2" s="540" t="s">
        <v>182</v>
      </c>
      <c r="BX2" s="542"/>
      <c r="BY2" s="540" t="s">
        <v>183</v>
      </c>
      <c r="BZ2" s="542"/>
      <c r="CA2" s="540" t="s">
        <v>184</v>
      </c>
      <c r="CB2" s="542"/>
      <c r="CC2" s="193"/>
      <c r="CD2" s="540" t="s">
        <v>127</v>
      </c>
      <c r="CE2" s="542"/>
      <c r="CF2" s="540" t="s">
        <v>186</v>
      </c>
      <c r="CG2" s="541"/>
      <c r="CH2" s="541"/>
      <c r="CI2" s="192"/>
      <c r="CJ2" s="540" t="s">
        <v>230</v>
      </c>
      <c r="CK2" s="541"/>
      <c r="CL2" s="541"/>
      <c r="CM2" s="541"/>
      <c r="CN2" s="541"/>
      <c r="CO2" s="541"/>
      <c r="CP2" s="541"/>
      <c r="CQ2" s="541"/>
      <c r="CR2" s="541"/>
      <c r="CS2" s="541"/>
      <c r="CT2" s="541"/>
      <c r="CU2" s="541"/>
      <c r="CV2" s="541"/>
      <c r="CW2" s="541"/>
      <c r="CX2" s="541"/>
      <c r="CY2" s="542"/>
      <c r="CZ2" s="540" t="s">
        <v>85</v>
      </c>
      <c r="DA2" s="541"/>
      <c r="DB2" s="542"/>
      <c r="DC2" s="540" t="s">
        <v>188</v>
      </c>
      <c r="DD2" s="541"/>
      <c r="DE2" s="542"/>
      <c r="DF2" s="192"/>
      <c r="DG2" s="553"/>
      <c r="DH2" s="187"/>
      <c r="DI2" s="187"/>
      <c r="DJ2" s="187"/>
      <c r="DK2" s="194"/>
      <c r="DL2" s="187"/>
      <c r="DM2" s="187"/>
      <c r="DN2" s="187"/>
      <c r="DO2" s="187"/>
      <c r="DP2" s="187"/>
      <c r="DQ2" s="195"/>
      <c r="DR2" s="562" t="s">
        <v>0</v>
      </c>
      <c r="DS2" s="563"/>
      <c r="DT2" s="562" t="s">
        <v>129</v>
      </c>
      <c r="DU2" s="563"/>
      <c r="DV2" s="562" t="s">
        <v>2</v>
      </c>
      <c r="DW2" s="563"/>
      <c r="DX2" s="562" t="s">
        <v>3</v>
      </c>
      <c r="DY2" s="563"/>
      <c r="DZ2" s="562" t="s">
        <v>130</v>
      </c>
      <c r="EA2" s="563"/>
      <c r="EB2" s="562" t="s">
        <v>4</v>
      </c>
      <c r="EC2" s="563"/>
      <c r="ED2" s="562" t="s">
        <v>130</v>
      </c>
      <c r="EE2" s="563"/>
      <c r="EF2" s="566" t="s">
        <v>4</v>
      </c>
      <c r="EG2" s="566"/>
      <c r="EH2" s="571" t="s">
        <v>131</v>
      </c>
      <c r="EI2" s="572"/>
      <c r="EJ2" s="564"/>
      <c r="EK2" s="565"/>
      <c r="EL2" s="563" t="s">
        <v>0</v>
      </c>
      <c r="EM2" s="566"/>
      <c r="EN2" s="566"/>
      <c r="EO2" s="566"/>
      <c r="EP2" s="566" t="s">
        <v>1</v>
      </c>
      <c r="EQ2" s="566"/>
      <c r="ER2" s="566"/>
      <c r="ES2" s="566"/>
      <c r="ET2" s="566" t="s">
        <v>2</v>
      </c>
      <c r="EU2" s="566"/>
      <c r="EV2" s="566"/>
      <c r="EW2" s="566"/>
      <c r="EX2" s="566" t="s">
        <v>3</v>
      </c>
      <c r="EY2" s="566"/>
      <c r="EZ2" s="566"/>
      <c r="FA2" s="566"/>
      <c r="FB2" s="575" t="s">
        <v>7</v>
      </c>
      <c r="FC2" s="575"/>
      <c r="FD2" s="575"/>
      <c r="FE2" s="575"/>
      <c r="FF2" s="575"/>
      <c r="FG2" s="566" t="s">
        <v>130</v>
      </c>
      <c r="FH2" s="566"/>
      <c r="FI2" s="566" t="s">
        <v>4</v>
      </c>
      <c r="FJ2" s="566"/>
      <c r="FK2" s="560" t="s">
        <v>132</v>
      </c>
      <c r="FL2" s="561"/>
      <c r="FM2" s="562" t="s">
        <v>78</v>
      </c>
      <c r="FN2" s="570"/>
      <c r="FO2" s="570"/>
      <c r="FP2" s="563"/>
      <c r="FQ2" s="562" t="s">
        <v>79</v>
      </c>
      <c r="FR2" s="570"/>
      <c r="FS2" s="570"/>
      <c r="FT2" s="563"/>
      <c r="FU2" s="562" t="s">
        <v>133</v>
      </c>
      <c r="FV2" s="563"/>
      <c r="FW2" s="562" t="s">
        <v>134</v>
      </c>
      <c r="FX2" s="563"/>
      <c r="FY2" s="573" t="s">
        <v>73</v>
      </c>
      <c r="FZ2" s="574"/>
      <c r="GA2" s="555" t="s">
        <v>71</v>
      </c>
      <c r="GB2" s="556"/>
      <c r="GC2" s="556"/>
      <c r="GD2" s="556"/>
      <c r="GE2" s="556"/>
      <c r="GF2" s="557"/>
      <c r="GG2" s="555" t="s">
        <v>74</v>
      </c>
      <c r="GH2" s="556"/>
      <c r="GI2" s="557"/>
      <c r="GJ2" s="551" t="s">
        <v>122</v>
      </c>
      <c r="GK2" s="558"/>
    </row>
    <row r="3" spans="1:193" ht="129.75" customHeight="1" x14ac:dyDescent="0.25">
      <c r="A3" s="551"/>
      <c r="B3" s="551"/>
      <c r="C3" s="196" t="s">
        <v>146</v>
      </c>
      <c r="D3" s="197" t="s">
        <v>147</v>
      </c>
      <c r="E3" s="192" t="s">
        <v>86</v>
      </c>
      <c r="F3" s="198" t="s">
        <v>236</v>
      </c>
      <c r="G3" s="198" t="s">
        <v>235</v>
      </c>
      <c r="H3" s="198" t="s">
        <v>87</v>
      </c>
      <c r="I3" s="198" t="s">
        <v>88</v>
      </c>
      <c r="J3" s="199" t="s">
        <v>86</v>
      </c>
      <c r="K3" s="96" t="s">
        <v>191</v>
      </c>
      <c r="L3" s="198" t="s">
        <v>192</v>
      </c>
      <c r="M3" s="200" t="s">
        <v>86</v>
      </c>
      <c r="N3" s="96" t="s">
        <v>193</v>
      </c>
      <c r="O3" s="198" t="s">
        <v>194</v>
      </c>
      <c r="P3" s="200" t="s">
        <v>86</v>
      </c>
      <c r="Q3" s="200" t="s">
        <v>89</v>
      </c>
      <c r="R3" s="96" t="s">
        <v>149</v>
      </c>
      <c r="S3" s="198" t="s">
        <v>150</v>
      </c>
      <c r="T3" s="198" t="s">
        <v>90</v>
      </c>
      <c r="U3" s="198" t="s">
        <v>91</v>
      </c>
      <c r="V3" s="200" t="s">
        <v>212</v>
      </c>
      <c r="W3" s="198" t="s">
        <v>195</v>
      </c>
      <c r="X3" s="201" t="s">
        <v>152</v>
      </c>
      <c r="Y3" s="202" t="s">
        <v>153</v>
      </c>
      <c r="Z3" s="203" t="s">
        <v>196</v>
      </c>
      <c r="AA3" s="204" t="s">
        <v>154</v>
      </c>
      <c r="AB3" s="204" t="s">
        <v>197</v>
      </c>
      <c r="AC3" s="202" t="s">
        <v>190</v>
      </c>
      <c r="AD3" s="202" t="s">
        <v>233</v>
      </c>
      <c r="AE3" s="202" t="s">
        <v>92</v>
      </c>
      <c r="AF3" s="203" t="s">
        <v>86</v>
      </c>
      <c r="AG3" s="205" t="s">
        <v>216</v>
      </c>
      <c r="AH3" s="550"/>
      <c r="AI3" s="206" t="s">
        <v>156</v>
      </c>
      <c r="AJ3" s="200" t="s">
        <v>86</v>
      </c>
      <c r="AK3" s="198" t="s">
        <v>201</v>
      </c>
      <c r="AL3" s="198" t="s">
        <v>202</v>
      </c>
      <c r="AM3" s="200" t="s">
        <v>203</v>
      </c>
      <c r="AN3" s="203" t="s">
        <v>204</v>
      </c>
      <c r="AO3" s="207" t="s">
        <v>84</v>
      </c>
      <c r="AP3" s="198" t="s">
        <v>159</v>
      </c>
      <c r="AQ3" s="198" t="s">
        <v>160</v>
      </c>
      <c r="AR3" s="198" t="s">
        <v>161</v>
      </c>
      <c r="AS3" s="200" t="s">
        <v>162</v>
      </c>
      <c r="AT3" s="200" t="s">
        <v>86</v>
      </c>
      <c r="AU3" s="198" t="s">
        <v>163</v>
      </c>
      <c r="AV3" s="198" t="s">
        <v>164</v>
      </c>
      <c r="AW3" s="198" t="s">
        <v>206</v>
      </c>
      <c r="AX3" s="200" t="s">
        <v>165</v>
      </c>
      <c r="AY3" s="200" t="s">
        <v>86</v>
      </c>
      <c r="AZ3" s="198" t="s">
        <v>208</v>
      </c>
      <c r="BA3" s="198" t="s">
        <v>209</v>
      </c>
      <c r="BB3" s="198" t="s">
        <v>210</v>
      </c>
      <c r="BC3" s="200" t="s">
        <v>86</v>
      </c>
      <c r="BD3" s="198" t="s">
        <v>166</v>
      </c>
      <c r="BE3" s="200" t="s">
        <v>86</v>
      </c>
      <c r="BF3" s="208" t="s">
        <v>211</v>
      </c>
      <c r="BG3" s="208" t="s">
        <v>167</v>
      </c>
      <c r="BH3" s="200" t="s">
        <v>86</v>
      </c>
      <c r="BI3" s="198" t="s">
        <v>168</v>
      </c>
      <c r="BJ3" s="200" t="s">
        <v>212</v>
      </c>
      <c r="BK3" s="198" t="s">
        <v>169</v>
      </c>
      <c r="BL3" s="200" t="s">
        <v>212</v>
      </c>
      <c r="BM3" s="193" t="s">
        <v>170</v>
      </c>
      <c r="BN3" s="209" t="s">
        <v>205</v>
      </c>
      <c r="BO3" s="200" t="s">
        <v>215</v>
      </c>
      <c r="BP3" s="209" t="s">
        <v>176</v>
      </c>
      <c r="BQ3" s="200" t="s">
        <v>215</v>
      </c>
      <c r="BR3" s="193" t="s">
        <v>177</v>
      </c>
      <c r="BS3" s="209" t="s">
        <v>198</v>
      </c>
      <c r="BT3" s="199" t="s">
        <v>86</v>
      </c>
      <c r="BU3" s="209" t="s">
        <v>199</v>
      </c>
      <c r="BV3" s="210" t="s">
        <v>86</v>
      </c>
      <c r="BW3" s="209" t="s">
        <v>200</v>
      </c>
      <c r="BX3" s="210" t="s">
        <v>86</v>
      </c>
      <c r="BY3" s="209" t="s">
        <v>178</v>
      </c>
      <c r="BZ3" s="210" t="s">
        <v>86</v>
      </c>
      <c r="CA3" s="209" t="s">
        <v>179</v>
      </c>
      <c r="CB3" s="210" t="s">
        <v>86</v>
      </c>
      <c r="CC3" s="211" t="s">
        <v>177</v>
      </c>
      <c r="CD3" s="202" t="s">
        <v>214</v>
      </c>
      <c r="CE3" s="203" t="s">
        <v>86</v>
      </c>
      <c r="CF3" s="198" t="s">
        <v>237</v>
      </c>
      <c r="CG3" s="198" t="s">
        <v>185</v>
      </c>
      <c r="CH3" s="210" t="s">
        <v>213</v>
      </c>
      <c r="CI3" s="211" t="s">
        <v>177</v>
      </c>
      <c r="CJ3" s="202" t="s">
        <v>217</v>
      </c>
      <c r="CK3" s="202" t="s">
        <v>218</v>
      </c>
      <c r="CL3" s="202" t="s">
        <v>219</v>
      </c>
      <c r="CM3" s="203" t="s">
        <v>231</v>
      </c>
      <c r="CN3" s="202" t="s">
        <v>220</v>
      </c>
      <c r="CO3" s="202" t="s">
        <v>221</v>
      </c>
      <c r="CP3" s="202" t="s">
        <v>222</v>
      </c>
      <c r="CQ3" s="203" t="s">
        <v>232</v>
      </c>
      <c r="CR3" s="202" t="s">
        <v>223</v>
      </c>
      <c r="CS3" s="202" t="s">
        <v>224</v>
      </c>
      <c r="CT3" s="202" t="s">
        <v>225</v>
      </c>
      <c r="CU3" s="203" t="s">
        <v>249</v>
      </c>
      <c r="CV3" s="203" t="s">
        <v>226</v>
      </c>
      <c r="CW3" s="203" t="s">
        <v>238</v>
      </c>
      <c r="CX3" s="203" t="s">
        <v>227</v>
      </c>
      <c r="CY3" s="207" t="s">
        <v>228</v>
      </c>
      <c r="CZ3" s="203" t="s">
        <v>93</v>
      </c>
      <c r="DA3" s="210" t="s">
        <v>94</v>
      </c>
      <c r="DB3" s="210" t="s">
        <v>86</v>
      </c>
      <c r="DC3" s="203" t="s">
        <v>187</v>
      </c>
      <c r="DD3" s="203" t="s">
        <v>94</v>
      </c>
      <c r="DE3" s="210" t="s">
        <v>86</v>
      </c>
      <c r="DF3" s="207" t="s">
        <v>189</v>
      </c>
      <c r="DG3" s="553"/>
      <c r="DH3" s="212" t="s">
        <v>37</v>
      </c>
      <c r="DI3" s="212" t="s">
        <v>40</v>
      </c>
      <c r="DJ3" s="212" t="s">
        <v>44</v>
      </c>
      <c r="DK3" s="213" t="s">
        <v>45</v>
      </c>
      <c r="DL3" s="212" t="s">
        <v>42</v>
      </c>
      <c r="DM3" s="212" t="s">
        <v>41</v>
      </c>
      <c r="DN3" s="212" t="s">
        <v>43</v>
      </c>
      <c r="DO3" s="212" t="s">
        <v>50</v>
      </c>
      <c r="DP3" s="212" t="s">
        <v>51</v>
      </c>
      <c r="DQ3" s="214" t="s">
        <v>49</v>
      </c>
      <c r="DR3" s="215" t="str">
        <f>'[1]РЕЙТИНГ моу'!$C$3</f>
        <v>Темп роста доли фонда оплаты труда педагогических работников в общем фонде оплаты труда работников образовательных организаций в субъекте РФ (2019-2020 гг.), %</v>
      </c>
      <c r="DS3" s="216" t="s">
        <v>46</v>
      </c>
      <c r="DT3" s="216" t="str">
        <f>'[1]РЕЙТИНГ моу'!$E$3</f>
        <v>Доля фонда оплаты труда руководящих работников в общем фонде оплаты труда работников образовательных организаций в субъекте РФ (2020 г.), %</v>
      </c>
      <c r="DU3" s="216" t="s">
        <v>46</v>
      </c>
      <c r="DV3" s="216" t="str">
        <f>'[1]РЕЙТИНГ моу'!$M$3</f>
        <v>Темп роста доли численности педагогических работников в общей численности работников образовательных организаций в субъекте РФ (2019-2020 гг.), %</v>
      </c>
      <c r="DW3" s="216" t="s">
        <v>46</v>
      </c>
      <c r="DX3" s="216" t="str">
        <f>'[1]РЕЙТИНГ моу'!$O$3</f>
        <v>Количество руководящих работников в расчете на 10 педагогических работников образовательных организаций в субъекте РФ (2020 г.), чел.</v>
      </c>
      <c r="DY3" s="216" t="s">
        <v>46</v>
      </c>
      <c r="DZ3" s="216"/>
      <c r="EA3" s="216"/>
      <c r="EB3" s="216"/>
      <c r="EC3" s="216"/>
      <c r="ED3" s="216" t="s">
        <v>135</v>
      </c>
      <c r="EE3" s="216" t="s">
        <v>52</v>
      </c>
      <c r="EF3" s="216" t="s">
        <v>136</v>
      </c>
      <c r="EG3" s="217" t="s">
        <v>52</v>
      </c>
      <c r="EH3" s="218" t="s">
        <v>137</v>
      </c>
      <c r="EI3" s="218" t="s">
        <v>137</v>
      </c>
      <c r="EJ3" s="218"/>
      <c r="EK3" s="219"/>
      <c r="EL3" s="220" t="s">
        <v>138</v>
      </c>
      <c r="EM3" s="221" t="s">
        <v>139</v>
      </c>
      <c r="EN3" s="221" t="s">
        <v>140</v>
      </c>
      <c r="EO3" s="222" t="s">
        <v>46</v>
      </c>
      <c r="EP3" s="221" t="s">
        <v>141</v>
      </c>
      <c r="EQ3" s="221" t="s">
        <v>139</v>
      </c>
      <c r="ER3" s="221" t="s">
        <v>140</v>
      </c>
      <c r="ES3" s="222" t="s">
        <v>46</v>
      </c>
      <c r="ET3" s="222" t="s">
        <v>142</v>
      </c>
      <c r="EU3" s="222" t="s">
        <v>30</v>
      </c>
      <c r="EV3" s="222" t="s">
        <v>53</v>
      </c>
      <c r="EW3" s="222" t="s">
        <v>34</v>
      </c>
      <c r="EX3" s="222" t="s">
        <v>143</v>
      </c>
      <c r="EY3" s="222" t="s">
        <v>31</v>
      </c>
      <c r="EZ3" s="222" t="s">
        <v>32</v>
      </c>
      <c r="FA3" s="222" t="s">
        <v>46</v>
      </c>
      <c r="FB3" s="222" t="s">
        <v>33</v>
      </c>
      <c r="FC3" s="222" t="s">
        <v>54</v>
      </c>
      <c r="FD3" s="222" t="s">
        <v>55</v>
      </c>
      <c r="FE3" s="222" t="s">
        <v>56</v>
      </c>
      <c r="FF3" s="222" t="s">
        <v>34</v>
      </c>
      <c r="FG3" s="222" t="s">
        <v>36</v>
      </c>
      <c r="FH3" s="222" t="s">
        <v>34</v>
      </c>
      <c r="FI3" s="222" t="s">
        <v>35</v>
      </c>
      <c r="FJ3" s="222" t="s">
        <v>5</v>
      </c>
      <c r="FK3" s="223" t="s">
        <v>76</v>
      </c>
      <c r="FL3" s="223" t="s">
        <v>76</v>
      </c>
      <c r="FM3" s="97" t="s">
        <v>63</v>
      </c>
      <c r="FN3" s="97" t="s">
        <v>64</v>
      </c>
      <c r="FO3" s="224" t="s">
        <v>61</v>
      </c>
      <c r="FP3" s="222" t="s">
        <v>52</v>
      </c>
      <c r="FQ3" s="97" t="s">
        <v>66</v>
      </c>
      <c r="FR3" s="97" t="s">
        <v>65</v>
      </c>
      <c r="FS3" s="224" t="s">
        <v>62</v>
      </c>
      <c r="FT3" s="222" t="s">
        <v>52</v>
      </c>
      <c r="FU3" s="224" t="s">
        <v>135</v>
      </c>
      <c r="FV3" s="222" t="s">
        <v>52</v>
      </c>
      <c r="FW3" s="224" t="s">
        <v>136</v>
      </c>
      <c r="FX3" s="222" t="s">
        <v>52</v>
      </c>
      <c r="FY3" s="225" t="s">
        <v>70</v>
      </c>
      <c r="FZ3" s="226" t="s">
        <v>128</v>
      </c>
      <c r="GA3" s="215" t="s">
        <v>47</v>
      </c>
      <c r="GB3" s="215" t="s">
        <v>52</v>
      </c>
      <c r="GC3" s="215" t="s">
        <v>48</v>
      </c>
      <c r="GD3" s="215" t="s">
        <v>52</v>
      </c>
      <c r="GE3" s="215" t="s">
        <v>49</v>
      </c>
      <c r="GF3" s="215" t="s">
        <v>52</v>
      </c>
      <c r="GG3" s="227" t="s">
        <v>72</v>
      </c>
      <c r="GH3" s="227" t="s">
        <v>75</v>
      </c>
      <c r="GI3" s="227" t="s">
        <v>34</v>
      </c>
      <c r="GJ3" s="551"/>
      <c r="GK3" s="559"/>
    </row>
    <row r="4" spans="1:193" s="31" customFormat="1" x14ac:dyDescent="0.25">
      <c r="A4" s="228" t="s">
        <v>10</v>
      </c>
      <c r="B4" s="229">
        <v>1</v>
      </c>
      <c r="C4" s="230">
        <v>78.209999999999994</v>
      </c>
      <c r="D4" s="231">
        <v>85.87</v>
      </c>
      <c r="E4" s="232">
        <f>D4/D25</f>
        <v>0.98723844561968266</v>
      </c>
      <c r="F4" s="96">
        <v>3</v>
      </c>
      <c r="G4" s="96">
        <v>3</v>
      </c>
      <c r="H4" s="233">
        <f t="shared" ref="H4:H23" si="0">G4*100/F4</f>
        <v>100</v>
      </c>
      <c r="I4" s="234">
        <f t="shared" ref="I4:I24" si="1">100-H4</f>
        <v>0</v>
      </c>
      <c r="J4" s="235">
        <f>I4/H25</f>
        <v>0</v>
      </c>
      <c r="K4" s="236">
        <v>10.9</v>
      </c>
      <c r="L4" s="237">
        <v>3.68</v>
      </c>
      <c r="M4" s="238">
        <f>L4/L25</f>
        <v>1.1393188854489165</v>
      </c>
      <c r="N4" s="239">
        <v>40</v>
      </c>
      <c r="O4" s="239">
        <v>28.57</v>
      </c>
      <c r="P4" s="240">
        <f>O4/O25</f>
        <v>0.59895178197064991</v>
      </c>
      <c r="Q4" s="238">
        <f>(M4+P4)/2</f>
        <v>0.86913533370978313</v>
      </c>
      <c r="R4" s="239">
        <v>4</v>
      </c>
      <c r="S4" s="239">
        <v>4</v>
      </c>
      <c r="T4" s="241">
        <v>167</v>
      </c>
      <c r="U4" s="241">
        <f>T4/S4</f>
        <v>41.75</v>
      </c>
      <c r="V4" s="242">
        <f>U24/$U$4</f>
        <v>2.3952095808383231</v>
      </c>
      <c r="W4" s="243">
        <v>19</v>
      </c>
      <c r="X4" s="243">
        <v>23</v>
      </c>
      <c r="Y4" s="244">
        <f>W4/X4</f>
        <v>0.82608695652173914</v>
      </c>
      <c r="Z4" s="245">
        <f>Y4/Y25</f>
        <v>0.82608695652173914</v>
      </c>
      <c r="AA4" s="246">
        <v>9</v>
      </c>
      <c r="AB4" s="246">
        <v>0</v>
      </c>
      <c r="AC4" s="246">
        <v>0</v>
      </c>
      <c r="AD4" s="246">
        <v>0</v>
      </c>
      <c r="AE4" s="244">
        <v>0</v>
      </c>
      <c r="AF4" s="238">
        <f>AE4/AE25</f>
        <v>0</v>
      </c>
      <c r="AG4" s="238">
        <f>(Z4+AF4)/2</f>
        <v>0.41304347826086957</v>
      </c>
      <c r="AH4" s="247">
        <f>(J4+Q4+V4+AG4)/4</f>
        <v>0.91934709820224392</v>
      </c>
      <c r="AI4" s="243">
        <v>0</v>
      </c>
      <c r="AJ4" s="248">
        <f>AI4/AI25</f>
        <v>0</v>
      </c>
      <c r="AK4" s="243">
        <v>3</v>
      </c>
      <c r="AL4" s="243">
        <v>13</v>
      </c>
      <c r="AM4" s="237">
        <f>AK4/AL4</f>
        <v>0.23076923076923078</v>
      </c>
      <c r="AN4" s="238">
        <f>AM25/AM4</f>
        <v>0.43333333333333335</v>
      </c>
      <c r="AO4" s="249">
        <f t="shared" ref="AO4:AO23" si="2">(AJ4+AN4)/2</f>
        <v>0.21666666666666667</v>
      </c>
      <c r="AP4" s="230">
        <v>3</v>
      </c>
      <c r="AQ4" s="230">
        <v>0</v>
      </c>
      <c r="AR4" s="230">
        <v>998</v>
      </c>
      <c r="AS4" s="250">
        <f>(AP4+AQ4)/AR4</f>
        <v>3.0060120240480962E-3</v>
      </c>
      <c r="AT4" s="251">
        <f>AS4/AS25</f>
        <v>0.21281934462962204</v>
      </c>
      <c r="AU4" s="252">
        <v>4</v>
      </c>
      <c r="AV4" s="252">
        <v>4</v>
      </c>
      <c r="AW4" s="252">
        <v>1</v>
      </c>
      <c r="AX4" s="253">
        <v>0.25</v>
      </c>
      <c r="AY4" s="254">
        <f>AX4/$AX$25</f>
        <v>0.7331378299120237</v>
      </c>
      <c r="AZ4" s="255">
        <v>52</v>
      </c>
      <c r="BA4" s="252">
        <v>0</v>
      </c>
      <c r="BB4" s="256">
        <v>0</v>
      </c>
      <c r="BC4" s="254">
        <f>BB4/BB25</f>
        <v>0</v>
      </c>
      <c r="BD4" s="257">
        <v>8.9300000000000004E-2</v>
      </c>
      <c r="BE4" s="254">
        <f>BD4/$BD$25</f>
        <v>0.69926784385889351</v>
      </c>
      <c r="BF4" s="258">
        <v>430</v>
      </c>
      <c r="BG4" s="259">
        <f>BF4*100%/902</f>
        <v>0.47671840354767187</v>
      </c>
      <c r="BH4" s="260">
        <f>BG4/$BG$25</f>
        <v>1.3242177876324219</v>
      </c>
      <c r="BI4" s="261">
        <v>83</v>
      </c>
      <c r="BJ4" s="230">
        <f>BI4/BI25</f>
        <v>0.83</v>
      </c>
      <c r="BK4" s="256">
        <v>71.430000000000007</v>
      </c>
      <c r="BL4" s="254">
        <f>BK4/100</f>
        <v>0.71430000000000005</v>
      </c>
      <c r="BM4" s="262">
        <f>(BL4+BJ4+BH4+BE4+BC4+AY4+AT4)/7</f>
        <v>0.64482040086185166</v>
      </c>
      <c r="BN4" s="263">
        <v>71</v>
      </c>
      <c r="BO4" s="254">
        <f>BN4/$BN$25</f>
        <v>0.85748792270531404</v>
      </c>
      <c r="BP4" s="263">
        <v>42.108843537414963</v>
      </c>
      <c r="BQ4" s="254">
        <f>BP4/$BP$25</f>
        <v>1.0797139368567938</v>
      </c>
      <c r="BR4" s="262">
        <f>(BO4+BQ4)/2</f>
        <v>0.96860092978105394</v>
      </c>
      <c r="BS4" s="264">
        <v>0.2857142857142857</v>
      </c>
      <c r="BT4" s="265">
        <f>BS4/$BS$25</f>
        <v>0.6211180124223602</v>
      </c>
      <c r="BU4" s="266">
        <v>0.42857142857142855</v>
      </c>
      <c r="BV4" s="267">
        <f>BU4/BU$25</f>
        <v>0.79365079365079361</v>
      </c>
      <c r="BW4" s="268">
        <v>0.14285714285714285</v>
      </c>
      <c r="BX4" s="267">
        <f>BW4/BW$25</f>
        <v>0.27472527472527469</v>
      </c>
      <c r="BY4" s="267">
        <v>85.7</v>
      </c>
      <c r="BZ4" s="267">
        <f>BY4/BY$25</f>
        <v>1.0290585975024016</v>
      </c>
      <c r="CA4" s="269">
        <v>1</v>
      </c>
      <c r="CB4" s="270">
        <v>1</v>
      </c>
      <c r="CC4" s="271">
        <f>(BZ4+BX4+BV4+BT4+CB4)/5</f>
        <v>0.74371053566016598</v>
      </c>
      <c r="CD4" s="272">
        <v>91.83</v>
      </c>
      <c r="CE4" s="254">
        <f t="shared" ref="CE4:CE23" si="3">CD4/$CD$25</f>
        <v>1.0555172413793104</v>
      </c>
      <c r="CF4" s="272">
        <v>6</v>
      </c>
      <c r="CG4" s="272">
        <v>5</v>
      </c>
      <c r="CH4" s="273">
        <f>CG4/CF4</f>
        <v>0.83333333333333337</v>
      </c>
      <c r="CI4" s="274">
        <f t="shared" ref="CI4:CI23" si="4">(CH4+CE4)/2</f>
        <v>0.94442528735632192</v>
      </c>
      <c r="CJ4" s="275">
        <v>392</v>
      </c>
      <c r="CK4" s="276">
        <v>2724</v>
      </c>
      <c r="CL4" s="277">
        <f>CK4/CJ4</f>
        <v>6.9489795918367347</v>
      </c>
      <c r="CM4" s="278">
        <f>CL4/CL25</f>
        <v>0.69489795918367347</v>
      </c>
      <c r="CN4" s="275">
        <v>494</v>
      </c>
      <c r="CO4" s="279">
        <v>6610</v>
      </c>
      <c r="CP4" s="277">
        <f>CO4/CN4</f>
        <v>13.380566801619434</v>
      </c>
      <c r="CQ4" s="278">
        <f>CP4/CP25</f>
        <v>0.78709216480114319</v>
      </c>
      <c r="CR4" s="280">
        <v>91</v>
      </c>
      <c r="CS4" s="279">
        <v>1618</v>
      </c>
      <c r="CT4" s="281">
        <f>CS4/CR4</f>
        <v>17.780219780219781</v>
      </c>
      <c r="CU4" s="282">
        <f>CT4/CT25</f>
        <v>1.0458952811893989</v>
      </c>
      <c r="CV4" s="283">
        <f>(CM4+CQ4+CU4)/3</f>
        <v>0.84262846839140515</v>
      </c>
      <c r="CW4" s="283">
        <v>0.84262846839140515</v>
      </c>
      <c r="CX4" s="284"/>
      <c r="CY4" s="285">
        <f>CW4</f>
        <v>0.84262846839140515</v>
      </c>
      <c r="CZ4" s="270">
        <v>0</v>
      </c>
      <c r="DA4" s="270">
        <v>100</v>
      </c>
      <c r="DB4" s="273">
        <f>DA4/DA25</f>
        <v>1.0001000100010002</v>
      </c>
      <c r="DC4" s="272">
        <v>0</v>
      </c>
      <c r="DD4" s="272">
        <v>100</v>
      </c>
      <c r="DE4" s="273">
        <f>DD4/DD25</f>
        <v>1.0029285513700004</v>
      </c>
      <c r="DF4" s="286">
        <f>(DB4+DE4)/2</f>
        <v>1.0015142806855004</v>
      </c>
      <c r="DG4" s="286">
        <f>(DF4+CY4+CI4+CC4+BR4+AO4+BM4+AH4+E4)/9</f>
        <v>0.80766134591387706</v>
      </c>
      <c r="DH4" s="287">
        <v>998</v>
      </c>
      <c r="DI4" s="288">
        <v>468</v>
      </c>
      <c r="DJ4" s="289">
        <f>DH4+DI4</f>
        <v>1466</v>
      </c>
      <c r="DK4" s="290">
        <v>0</v>
      </c>
      <c r="DL4" s="291"/>
      <c r="DM4" s="291"/>
      <c r="DN4" s="291">
        <f>DL4+DM4</f>
        <v>0</v>
      </c>
      <c r="DO4" s="292">
        <f t="shared" ref="DO4:DO23" si="5">DL4/DI4</f>
        <v>0</v>
      </c>
      <c r="DP4" s="292">
        <f t="shared" ref="DP4:DP23" si="6">DM4/DH4</f>
        <v>0</v>
      </c>
      <c r="DQ4" s="293">
        <f t="shared" ref="DQ4:DQ23" si="7">DN4/DJ4</f>
        <v>0</v>
      </c>
      <c r="DR4" s="294">
        <v>95.330509506885832</v>
      </c>
      <c r="DS4" s="295">
        <f>DR4/DR25</f>
        <v>0.95251654604910074</v>
      </c>
      <c r="DT4" s="296">
        <v>11.366026202148259</v>
      </c>
      <c r="DU4" s="295">
        <f>$DT$25/DT4</f>
        <v>0.79957612479706563</v>
      </c>
      <c r="DV4" s="294">
        <v>98.572352959219927</v>
      </c>
      <c r="DW4" s="295">
        <f>DV4/DV25</f>
        <v>0.98269926759442572</v>
      </c>
      <c r="DX4" s="296">
        <v>1.4819759679572762</v>
      </c>
      <c r="DY4" s="295">
        <f>$DX$25/DX4</f>
        <v>0.76182814975554214</v>
      </c>
      <c r="DZ4" s="297"/>
      <c r="EA4" s="298"/>
      <c r="EB4" s="299"/>
      <c r="EC4" s="298"/>
      <c r="ED4" s="294">
        <v>101.08037606481632</v>
      </c>
      <c r="EE4" s="300">
        <f>ED4/$ED$25</f>
        <v>1.0241686515653323</v>
      </c>
      <c r="EF4" s="296">
        <v>26.829268292682929</v>
      </c>
      <c r="EG4" s="301">
        <f>EF4/$EF$25</f>
        <v>1.0240609848174731</v>
      </c>
      <c r="EH4" s="302">
        <f>(DS4+DU4+DW4+DY4+EE4+EG4)/6</f>
        <v>0.92414162076315665</v>
      </c>
      <c r="EI4" s="303">
        <f>EH4/$EI$25</f>
        <v>0.92414162076315665</v>
      </c>
      <c r="EJ4" s="304"/>
      <c r="EK4" s="305"/>
      <c r="EL4" s="306">
        <f>(EN4/EM4)</f>
        <v>0.98810703666997024</v>
      </c>
      <c r="EM4" s="307">
        <v>1009</v>
      </c>
      <c r="EN4" s="307">
        <v>997</v>
      </c>
      <c r="EO4" s="256">
        <v>1.0002408478294835</v>
      </c>
      <c r="EP4" s="308">
        <f>ER4/EQ4</f>
        <v>1.0189125295508275</v>
      </c>
      <c r="EQ4" s="309">
        <v>423</v>
      </c>
      <c r="ER4" s="309">
        <v>431</v>
      </c>
      <c r="ES4" s="256">
        <v>1</v>
      </c>
      <c r="ET4" s="310">
        <v>1</v>
      </c>
      <c r="EU4" s="311">
        <v>52510.6</v>
      </c>
      <c r="EV4" s="311">
        <v>0</v>
      </c>
      <c r="EW4" s="312">
        <v>1</v>
      </c>
      <c r="EX4" s="310">
        <v>1</v>
      </c>
      <c r="EY4" s="311">
        <v>146798.39999999999</v>
      </c>
      <c r="EZ4" s="311">
        <v>0</v>
      </c>
      <c r="FA4" s="312">
        <v>1</v>
      </c>
      <c r="FB4" s="313"/>
      <c r="FC4" s="313"/>
      <c r="FD4" s="313"/>
      <c r="FE4" s="313"/>
      <c r="FF4" s="314"/>
      <c r="FG4" s="311">
        <v>1</v>
      </c>
      <c r="FH4" s="314">
        <v>1</v>
      </c>
      <c r="FI4" s="311">
        <v>0</v>
      </c>
      <c r="FJ4" s="256">
        <v>0</v>
      </c>
      <c r="FK4" s="315">
        <f>(EO4+ES4+EW4+FA4+FH4+FJ4)/6</f>
        <v>0.83337347463824729</v>
      </c>
      <c r="FL4" s="256">
        <v>0.83348482061312357</v>
      </c>
      <c r="FM4" s="261">
        <v>78</v>
      </c>
      <c r="FN4" s="261">
        <v>15</v>
      </c>
      <c r="FO4" s="311">
        <f>FM4/FN4</f>
        <v>5.2</v>
      </c>
      <c r="FP4" s="316">
        <f>FO4/$FU$25</f>
        <v>5.1948051948051951E-2</v>
      </c>
      <c r="FQ4" s="261">
        <v>199</v>
      </c>
      <c r="FR4" s="317">
        <v>89</v>
      </c>
      <c r="FS4" s="316">
        <f>FR4/FQ4*100</f>
        <v>44.723618090452263</v>
      </c>
      <c r="FT4" s="316">
        <f>FS4/$FY$25</f>
        <v>1.5011870524174908</v>
      </c>
      <c r="FU4" s="318">
        <f>'[2]РЕЙТИНГ моу'!$K$4</f>
        <v>101.08037606481632</v>
      </c>
      <c r="FV4" s="300">
        <f>FU4/$GA$25</f>
        <v>44.496457445744483</v>
      </c>
      <c r="FW4" s="318">
        <f>'[2]РЕЙТИНГ моу'!$Q$4</f>
        <v>26.829268292682929</v>
      </c>
      <c r="FX4" s="300">
        <f>FW4/$GC$25</f>
        <v>19.737320521979857</v>
      </c>
      <c r="FY4" s="319">
        <f>(FO4+FS4)/2</f>
        <v>24.961809045226133</v>
      </c>
      <c r="FZ4" s="256">
        <f>FY4/$GE$25</f>
        <v>15.10167680086194</v>
      </c>
      <c r="GA4" s="296">
        <v>0</v>
      </c>
      <c r="GB4" s="296" t="e">
        <f>GA4/GA27</f>
        <v>#DIV/0!</v>
      </c>
      <c r="GC4" s="296">
        <v>0</v>
      </c>
      <c r="GD4" s="296" t="e">
        <f>GC4/GC27</f>
        <v>#DIV/0!</v>
      </c>
      <c r="GE4" s="320">
        <v>0</v>
      </c>
      <c r="GF4" s="320" t="e">
        <f>GE4/GE27</f>
        <v>#DIV/0!</v>
      </c>
      <c r="GG4" s="321">
        <f>(GA4+GC4+GE4)/3</f>
        <v>0</v>
      </c>
      <c r="GH4" s="321" t="e">
        <f>GG4/$GL$24</f>
        <v>#DIV/0!</v>
      </c>
      <c r="GI4" s="321" t="e">
        <f>GG4/$GL$24</f>
        <v>#DIV/0!</v>
      </c>
      <c r="GJ4" s="322">
        <f>(EI4+FL4)/2</f>
        <v>0.87881322068814005</v>
      </c>
      <c r="GK4" s="323">
        <f>(DG4+GJ4)/2</f>
        <v>0.84323728330100856</v>
      </c>
    </row>
    <row r="5" spans="1:193" s="31" customFormat="1" x14ac:dyDescent="0.25">
      <c r="A5" s="228" t="s">
        <v>11</v>
      </c>
      <c r="B5" s="229">
        <v>2</v>
      </c>
      <c r="C5" s="230">
        <v>82.52</v>
      </c>
      <c r="D5" s="231">
        <v>89.57</v>
      </c>
      <c r="E5" s="324">
        <f>D5/D25</f>
        <v>1.0297769602207403</v>
      </c>
      <c r="F5" s="96">
        <v>12</v>
      </c>
      <c r="G5" s="96">
        <v>3</v>
      </c>
      <c r="H5" s="233">
        <f t="shared" si="0"/>
        <v>25</v>
      </c>
      <c r="I5" s="234">
        <f t="shared" si="1"/>
        <v>75</v>
      </c>
      <c r="J5" s="325">
        <f>I5/H25</f>
        <v>1.6703786191536749</v>
      </c>
      <c r="K5" s="236">
        <v>6.3</v>
      </c>
      <c r="L5" s="326">
        <v>3.38</v>
      </c>
      <c r="M5" s="238">
        <f>L5/L25</f>
        <v>1.046439628482972</v>
      </c>
      <c r="N5" s="327">
        <v>52.6</v>
      </c>
      <c r="O5" s="327">
        <v>47.3</v>
      </c>
      <c r="P5" s="240">
        <f>O5/O25</f>
        <v>0.99161425576519902</v>
      </c>
      <c r="Q5" s="242">
        <f t="shared" ref="Q5:Q19" si="8">(M5+P5)/2</f>
        <v>1.0190269421240856</v>
      </c>
      <c r="R5" s="239">
        <v>0</v>
      </c>
      <c r="S5" s="239">
        <v>3</v>
      </c>
      <c r="T5" s="241">
        <v>499</v>
      </c>
      <c r="U5" s="241">
        <f t="shared" ref="U5:U23" si="9">T5/S5</f>
        <v>166.33333333333334</v>
      </c>
      <c r="V5" s="238">
        <f>U24/$U$5</f>
        <v>0.60120240480961917</v>
      </c>
      <c r="W5" s="243">
        <v>62</v>
      </c>
      <c r="X5" s="328">
        <v>63</v>
      </c>
      <c r="Y5" s="244">
        <f>W5/X5</f>
        <v>0.98412698412698407</v>
      </c>
      <c r="Z5" s="245">
        <f>Y5/Y25</f>
        <v>0.98412698412698407</v>
      </c>
      <c r="AA5" s="329">
        <v>8</v>
      </c>
      <c r="AB5" s="329">
        <v>0</v>
      </c>
      <c r="AC5" s="329">
        <v>2</v>
      </c>
      <c r="AD5" s="329">
        <v>2</v>
      </c>
      <c r="AE5" s="244">
        <f>AD5/AC5</f>
        <v>1</v>
      </c>
      <c r="AF5" s="238">
        <f>AE5/AE25</f>
        <v>2.0833333333333335</v>
      </c>
      <c r="AG5" s="330">
        <f t="shared" ref="AG5:AG23" si="10">(Z5+AF5)/2</f>
        <v>1.5337301587301588</v>
      </c>
      <c r="AH5" s="331">
        <f t="shared" ref="AH5:AH23" si="11">(J5+Q5+V5+AG5)/4</f>
        <v>1.2060845312043846</v>
      </c>
      <c r="AI5" s="243">
        <v>15</v>
      </c>
      <c r="AJ5" s="248">
        <f>AI5/AI25</f>
        <v>1.6666666666666667</v>
      </c>
      <c r="AK5" s="243">
        <v>9</v>
      </c>
      <c r="AL5" s="243">
        <v>23</v>
      </c>
      <c r="AM5" s="237">
        <f t="shared" ref="AM5:AM23" si="12">AK5/AL5</f>
        <v>0.39130434782608697</v>
      </c>
      <c r="AN5" s="238">
        <f>AM25/AM5</f>
        <v>0.25555555555555554</v>
      </c>
      <c r="AO5" s="249">
        <f t="shared" si="2"/>
        <v>0.96111111111111114</v>
      </c>
      <c r="AP5" s="230">
        <v>41</v>
      </c>
      <c r="AQ5" s="230">
        <v>0</v>
      </c>
      <c r="AR5" s="230">
        <v>4367</v>
      </c>
      <c r="AS5" s="250">
        <f t="shared" ref="AS5:AS18" si="13">(AP5+AQ5)/AR5</f>
        <v>9.388596290359515E-3</v>
      </c>
      <c r="AT5" s="251">
        <f>AS5/AS25</f>
        <v>0.66469291989579993</v>
      </c>
      <c r="AU5" s="252">
        <v>5</v>
      </c>
      <c r="AV5" s="252">
        <v>5</v>
      </c>
      <c r="AW5" s="252">
        <v>4</v>
      </c>
      <c r="AX5" s="253">
        <v>0.8</v>
      </c>
      <c r="AY5" s="254">
        <f>AX5/$AX$25</f>
        <v>2.3460410557184757</v>
      </c>
      <c r="AZ5" s="255">
        <v>176</v>
      </c>
      <c r="BA5" s="252">
        <v>1</v>
      </c>
      <c r="BB5" s="256">
        <f>BA5*100/AZ5</f>
        <v>0.56818181818181823</v>
      </c>
      <c r="BC5" s="254">
        <f>BB5/BB25</f>
        <v>0.82064809856769483</v>
      </c>
      <c r="BD5" s="257">
        <v>0.16020000000000001</v>
      </c>
      <c r="BE5" s="254">
        <f t="shared" ref="BE5:BE23" si="14">BD5/$BD$25</f>
        <v>1.2544536235856074</v>
      </c>
      <c r="BF5" s="230">
        <v>599</v>
      </c>
      <c r="BG5" s="259">
        <f>BF5*100%/902</f>
        <v>0.66407982261640797</v>
      </c>
      <c r="BH5" s="260">
        <f t="shared" ref="BH5:BH23" si="15">BG5/$BG$25</f>
        <v>1.8446661739344667</v>
      </c>
      <c r="BI5" s="230">
        <v>100</v>
      </c>
      <c r="BJ5" s="230">
        <f>BI5/BI25</f>
        <v>1</v>
      </c>
      <c r="BK5" s="256">
        <v>50</v>
      </c>
      <c r="BL5" s="254">
        <f t="shared" ref="BL5:BL23" si="16">BK5/100</f>
        <v>0.5</v>
      </c>
      <c r="BM5" s="332">
        <f t="shared" ref="BM5:BM23" si="17">(BL5+BJ5+BH5+BE5+BC5+AY5+AT5)/7</f>
        <v>1.2043574102431494</v>
      </c>
      <c r="BN5" s="333">
        <v>80.8</v>
      </c>
      <c r="BO5" s="254">
        <f t="shared" ref="BO5:BO23" si="18">BN5/$BN$25</f>
        <v>0.97584541062801933</v>
      </c>
      <c r="BP5" s="263">
        <v>41.217448996516836</v>
      </c>
      <c r="BQ5" s="254">
        <f t="shared" ref="BQ5:BQ22" si="19">BP5/$BP$25</f>
        <v>1.0568576665773548</v>
      </c>
      <c r="BR5" s="332">
        <f t="shared" ref="BR5:BR23" si="20">(BO5+BQ5)/2</f>
        <v>1.0163515386026871</v>
      </c>
      <c r="BS5" s="264">
        <v>1.0769230769230769</v>
      </c>
      <c r="BT5" s="265">
        <f>BS5/$BS$25</f>
        <v>2.3411371237458192</v>
      </c>
      <c r="BU5" s="266">
        <v>0.53846153846153844</v>
      </c>
      <c r="BV5" s="334">
        <f t="shared" ref="BV5:BV23" si="21">BU5/BU$25</f>
        <v>0.99715099715099709</v>
      </c>
      <c r="BW5" s="268">
        <v>0.69230769230769229</v>
      </c>
      <c r="BX5" s="267">
        <f t="shared" ref="BX5:BX23" si="22">BW5/BW$25</f>
        <v>1.331360946745562</v>
      </c>
      <c r="BY5" s="267">
        <v>100</v>
      </c>
      <c r="BZ5" s="267">
        <f t="shared" ref="BZ5:BZ23" si="23">BY5/BY$25</f>
        <v>1.2007684918347743</v>
      </c>
      <c r="CA5" s="269">
        <v>0</v>
      </c>
      <c r="CB5" s="270">
        <v>0</v>
      </c>
      <c r="CC5" s="335">
        <f t="shared" ref="CC5:CC23" si="24">(BZ5+BX5+BV5+BT5+CB5)/5</f>
        <v>1.1740835118954305</v>
      </c>
      <c r="CD5" s="272">
        <v>90.48</v>
      </c>
      <c r="CE5" s="254">
        <f t="shared" si="3"/>
        <v>1.04</v>
      </c>
      <c r="CF5" s="272">
        <v>20</v>
      </c>
      <c r="CG5" s="272">
        <v>14</v>
      </c>
      <c r="CH5" s="273">
        <f t="shared" ref="CH5:CH23" si="25">CG5/CF5</f>
        <v>0.7</v>
      </c>
      <c r="CI5" s="274">
        <f t="shared" si="4"/>
        <v>0.87</v>
      </c>
      <c r="CJ5" s="336">
        <v>1928</v>
      </c>
      <c r="CK5" s="276">
        <v>13533</v>
      </c>
      <c r="CL5" s="277">
        <f t="shared" ref="CL5:CL23" si="26">CK5/CJ5</f>
        <v>7.019190871369295</v>
      </c>
      <c r="CM5" s="278">
        <f>CL5/CL25</f>
        <v>0.70191908713692952</v>
      </c>
      <c r="CN5" s="336">
        <v>2325</v>
      </c>
      <c r="CO5" s="279">
        <v>29283</v>
      </c>
      <c r="CP5" s="277">
        <f t="shared" ref="CP5:CP23" si="27">CO5/CN5</f>
        <v>12.59483870967742</v>
      </c>
      <c r="CQ5" s="278">
        <f>CP5/CP25</f>
        <v>0.7408728652751424</v>
      </c>
      <c r="CR5" s="280">
        <v>337</v>
      </c>
      <c r="CS5" s="279">
        <v>7508</v>
      </c>
      <c r="CT5" s="277">
        <f t="shared" ref="CT5:CT23" si="28">CS5/CR5</f>
        <v>22.27893175074184</v>
      </c>
      <c r="CU5" s="282">
        <f>CT5/CT25</f>
        <v>1.3105253971024613</v>
      </c>
      <c r="CV5" s="283">
        <f t="shared" ref="CV5:CV8" si="29">(CM5+CQ5+CU5)/3</f>
        <v>0.91777244983817774</v>
      </c>
      <c r="CW5" s="283">
        <v>0.91777244983817774</v>
      </c>
      <c r="CX5" s="284"/>
      <c r="CY5" s="285">
        <f t="shared" ref="CY5:CY8" si="30">CW5</f>
        <v>0.91777244983817774</v>
      </c>
      <c r="CZ5" s="270">
        <v>0</v>
      </c>
      <c r="DA5" s="270">
        <v>100</v>
      </c>
      <c r="DB5" s="273">
        <f>DA5/DA25</f>
        <v>1.0001000100010002</v>
      </c>
      <c r="DC5" s="272">
        <v>0</v>
      </c>
      <c r="DD5" s="272">
        <v>100</v>
      </c>
      <c r="DE5" s="273">
        <f>DD5/DD25</f>
        <v>1.0029285513700004</v>
      </c>
      <c r="DF5" s="286">
        <f t="shared" ref="DF5:DF23" si="31">(DB5+DE5)/2</f>
        <v>1.0015142806855004</v>
      </c>
      <c r="DG5" s="337">
        <f t="shared" ref="DG5:DG23" si="32">(DF5+CY5+CI5+CC5+BR5+AO5+BM5+AH5+E5)/9</f>
        <v>1.0423390882001313</v>
      </c>
      <c r="DH5" s="287">
        <v>4564</v>
      </c>
      <c r="DI5" s="288">
        <v>1959</v>
      </c>
      <c r="DJ5" s="289">
        <f t="shared" ref="DJ5:DJ23" si="33">DH5+DI5</f>
        <v>6523</v>
      </c>
      <c r="DK5" s="290">
        <v>6791.5370000000003</v>
      </c>
      <c r="DL5" s="291">
        <f>'[3]2019 год'!$H$10</f>
        <v>2931.8759999999997</v>
      </c>
      <c r="DM5" s="291">
        <f>'[3]2019 год'!$H$11</f>
        <v>344.26100000000002</v>
      </c>
      <c r="DN5" s="291">
        <f>DL5+DM5</f>
        <v>3276.1369999999997</v>
      </c>
      <c r="DO5" s="292">
        <f t="shared" si="5"/>
        <v>1.4966186830015313</v>
      </c>
      <c r="DP5" s="292">
        <f t="shared" si="6"/>
        <v>7.5429666958808067E-2</v>
      </c>
      <c r="DQ5" s="293">
        <f t="shared" si="7"/>
        <v>0.50224390617813885</v>
      </c>
      <c r="DR5" s="294">
        <v>100.2366683230844</v>
      </c>
      <c r="DS5" s="300">
        <f>DR5/DR25</f>
        <v>1.0015375517496552</v>
      </c>
      <c r="DT5" s="296">
        <v>12.44946796528855</v>
      </c>
      <c r="DU5" s="295">
        <f t="shared" ref="DU5:DU23" si="34">$DT$25/DT5</f>
        <v>0.72999129042258437</v>
      </c>
      <c r="DV5" s="294">
        <v>101.23675027291092</v>
      </c>
      <c r="DW5" s="300">
        <f>DV5/DV25</f>
        <v>1.0092614953402512</v>
      </c>
      <c r="DX5" s="296">
        <v>1.4828660436137073</v>
      </c>
      <c r="DY5" s="295">
        <f t="shared" ref="DY5:DY23" si="35">$DX$25/DX5</f>
        <v>0.76137086995376801</v>
      </c>
      <c r="DZ5" s="297"/>
      <c r="EA5" s="298"/>
      <c r="EB5" s="299"/>
      <c r="EC5" s="316"/>
      <c r="ED5" s="294">
        <v>99.684831091262495</v>
      </c>
      <c r="EE5" s="300">
        <f t="shared" ref="EE5:EE23" si="36">ED5/$ED$25</f>
        <v>1.010028682271521</v>
      </c>
      <c r="EF5" s="296">
        <v>20.419847328244277</v>
      </c>
      <c r="EG5" s="295">
        <f t="shared" ref="EG5:EG23" si="37">EF5/$EF$25</f>
        <v>0.77941629777832322</v>
      </c>
      <c r="EH5" s="302">
        <f t="shared" ref="EH5:EH23" si="38">(DS5+DU5+DW5+DY5+EE5+EG5)/6</f>
        <v>0.88193436458601715</v>
      </c>
      <c r="EI5" s="303">
        <f t="shared" ref="EI5:EI23" si="39">EH5/$EI$25</f>
        <v>0.88193436458601715</v>
      </c>
      <c r="EJ5" s="304"/>
      <c r="EK5" s="338"/>
      <c r="EL5" s="306">
        <f t="shared" ref="EL5:EL23" si="40">(EN5/EM5)</f>
        <v>0.9941188399918881</v>
      </c>
      <c r="EM5" s="307">
        <v>4931</v>
      </c>
      <c r="EN5" s="307">
        <v>4902</v>
      </c>
      <c r="EO5" s="256">
        <v>1</v>
      </c>
      <c r="EP5" s="308">
        <f t="shared" ref="EP5:EP23" si="41">ER5/EQ5</f>
        <v>1.0047425474254743</v>
      </c>
      <c r="EQ5" s="309">
        <v>1476</v>
      </c>
      <c r="ER5" s="309">
        <v>1483</v>
      </c>
      <c r="ES5" s="256">
        <v>1</v>
      </c>
      <c r="ET5" s="310">
        <v>1</v>
      </c>
      <c r="EU5" s="311">
        <v>156855.4</v>
      </c>
      <c r="EV5" s="311">
        <v>0</v>
      </c>
      <c r="EW5" s="312">
        <v>1</v>
      </c>
      <c r="EX5" s="310">
        <v>1</v>
      </c>
      <c r="EY5" s="311">
        <v>252704.4</v>
      </c>
      <c r="EZ5" s="311">
        <v>0</v>
      </c>
      <c r="FA5" s="312">
        <v>1</v>
      </c>
      <c r="FB5" s="313"/>
      <c r="FC5" s="313"/>
      <c r="FD5" s="313"/>
      <c r="FE5" s="313"/>
      <c r="FF5" s="314"/>
      <c r="FG5" s="311">
        <v>0</v>
      </c>
      <c r="FH5" s="256">
        <v>0</v>
      </c>
      <c r="FI5" s="311">
        <v>0</v>
      </c>
      <c r="FJ5" s="256">
        <v>0</v>
      </c>
      <c r="FK5" s="315">
        <f t="shared" ref="FK5:FK23" si="42">(EO5+ES5+EW5+FA5+FH5+FJ5)/6</f>
        <v>0.66666666666666663</v>
      </c>
      <c r="FL5" s="256">
        <v>0.66675573915598452</v>
      </c>
      <c r="FM5" s="261">
        <v>262</v>
      </c>
      <c r="FN5" s="261">
        <v>45</v>
      </c>
      <c r="FO5" s="311">
        <f t="shared" ref="FO5:FO23" si="43">FM5/FN5</f>
        <v>5.822222222222222</v>
      </c>
      <c r="FP5" s="316">
        <f t="shared" ref="FP5:FP22" si="44">FO5/$FU$25</f>
        <v>5.8164058164058167E-2</v>
      </c>
      <c r="FQ5" s="261">
        <v>546</v>
      </c>
      <c r="FR5" s="317">
        <v>301</v>
      </c>
      <c r="FS5" s="316">
        <f t="shared" ref="FS5:FS23" si="45">FR5/FQ5*100</f>
        <v>55.128205128205131</v>
      </c>
      <c r="FT5" s="314">
        <f t="shared" ref="FT5:FT23" si="46">FS5/$FY$25</f>
        <v>1.8504260454532511</v>
      </c>
      <c r="FU5" s="318">
        <f>'[2]РЕЙТИНГ моу'!$K$5</f>
        <v>99.684831091262495</v>
      </c>
      <c r="FV5" s="318">
        <f t="shared" ref="FV5:FV23" si="47">FU5/$GA$25</f>
        <v>43.882126455429002</v>
      </c>
      <c r="FW5" s="318">
        <f>'[2]РЕЙТИНГ моу'!$Q$5</f>
        <v>20.419847328244277</v>
      </c>
      <c r="FX5" s="296">
        <f t="shared" ref="FX5:FX23" si="48">FW5/$GC$25</f>
        <v>15.022141764386822</v>
      </c>
      <c r="FY5" s="319">
        <f t="shared" ref="FY5:FY23" si="49">(FO5+FS5)/2</f>
        <v>30.475213675213677</v>
      </c>
      <c r="FZ5" s="339">
        <f t="shared" ref="FZ5:FZ23" si="50">FY5/$GE$25</f>
        <v>18.43723852411658</v>
      </c>
      <c r="GA5" s="296">
        <v>1.4966186830015313</v>
      </c>
      <c r="GB5" s="296" t="e">
        <f>GA5/GA27</f>
        <v>#DIV/0!</v>
      </c>
      <c r="GC5" s="296">
        <v>7.5429666958808067E-2</v>
      </c>
      <c r="GD5" s="296" t="e">
        <f>GC5/GC27</f>
        <v>#DIV/0!</v>
      </c>
      <c r="GE5" s="320">
        <v>0.50224390617813885</v>
      </c>
      <c r="GF5" s="320" t="e">
        <f>GE5/GE27</f>
        <v>#DIV/0!</v>
      </c>
      <c r="GG5" s="321">
        <f t="shared" ref="GG5:GG23" si="51">(GA5+GC5+GE5)/3</f>
        <v>0.69143075204615945</v>
      </c>
      <c r="GH5" s="321" t="e">
        <f t="shared" ref="GH5:GH23" si="52">GG5/$GL$24</f>
        <v>#DIV/0!</v>
      </c>
      <c r="GI5" s="321" t="e">
        <f>GG5/GG26</f>
        <v>#DIV/0!</v>
      </c>
      <c r="GJ5" s="322">
        <f t="shared" ref="GJ5:GJ23" si="53">(EI5+FL5)/2</f>
        <v>0.77434505187100089</v>
      </c>
      <c r="GK5" s="323">
        <f t="shared" ref="GK5:GK23" si="54">(DG5+GJ5)/2</f>
        <v>0.90834207003556611</v>
      </c>
    </row>
    <row r="6" spans="1:193" s="31" customFormat="1" x14ac:dyDescent="0.25">
      <c r="A6" s="228" t="s">
        <v>12</v>
      </c>
      <c r="B6" s="229">
        <v>3</v>
      </c>
      <c r="C6" s="230">
        <v>82.69</v>
      </c>
      <c r="D6" s="231">
        <v>82.68</v>
      </c>
      <c r="E6" s="232">
        <f>D6/D25</f>
        <v>0.95056334789606811</v>
      </c>
      <c r="F6" s="96">
        <v>5</v>
      </c>
      <c r="G6" s="96">
        <v>5</v>
      </c>
      <c r="H6" s="233">
        <f t="shared" si="0"/>
        <v>100</v>
      </c>
      <c r="I6" s="234">
        <f t="shared" si="1"/>
        <v>0</v>
      </c>
      <c r="J6" s="235">
        <f>I6/H25</f>
        <v>0</v>
      </c>
      <c r="K6" s="236">
        <v>5.0999999999999996</v>
      </c>
      <c r="L6" s="326">
        <v>4.1500000000000004</v>
      </c>
      <c r="M6" s="238">
        <f>L6/L25</f>
        <v>1.2848297213622293</v>
      </c>
      <c r="N6" s="239">
        <v>50</v>
      </c>
      <c r="O6" s="239">
        <v>36.6</v>
      </c>
      <c r="P6" s="240">
        <f>O6/O25</f>
        <v>0.76729559748427667</v>
      </c>
      <c r="Q6" s="242">
        <f t="shared" si="8"/>
        <v>1.0260626594232529</v>
      </c>
      <c r="R6" s="239">
        <v>2</v>
      </c>
      <c r="S6" s="239">
        <v>2</v>
      </c>
      <c r="T6" s="241">
        <v>233</v>
      </c>
      <c r="U6" s="241">
        <f t="shared" si="9"/>
        <v>116.5</v>
      </c>
      <c r="V6" s="238">
        <f>U24/$U$6</f>
        <v>0.85836909871244638</v>
      </c>
      <c r="W6" s="243">
        <v>30</v>
      </c>
      <c r="X6" s="328">
        <v>32</v>
      </c>
      <c r="Y6" s="244">
        <f t="shared" ref="Y6:Y23" si="55">W6/X6</f>
        <v>0.9375</v>
      </c>
      <c r="Z6" s="245">
        <f>Y6/Y25</f>
        <v>0.9375</v>
      </c>
      <c r="AA6" s="329">
        <v>16</v>
      </c>
      <c r="AB6" s="329">
        <v>0</v>
      </c>
      <c r="AC6" s="329">
        <v>1</v>
      </c>
      <c r="AD6" s="329">
        <v>1</v>
      </c>
      <c r="AE6" s="244">
        <f t="shared" ref="AE6:AE23" si="56">AD6/AC6</f>
        <v>1</v>
      </c>
      <c r="AF6" s="238">
        <f>AE6/AE25</f>
        <v>2.0833333333333335</v>
      </c>
      <c r="AG6" s="330">
        <f t="shared" si="10"/>
        <v>1.5104166666666667</v>
      </c>
      <c r="AH6" s="247">
        <f t="shared" si="11"/>
        <v>0.84871210620059157</v>
      </c>
      <c r="AI6" s="243">
        <v>7</v>
      </c>
      <c r="AJ6" s="248">
        <f>AI6/AI25</f>
        <v>0.77777777777777779</v>
      </c>
      <c r="AK6" s="243">
        <v>6</v>
      </c>
      <c r="AL6" s="243">
        <v>14</v>
      </c>
      <c r="AM6" s="237">
        <f t="shared" si="12"/>
        <v>0.42857142857142855</v>
      </c>
      <c r="AN6" s="238">
        <f>AM25/AM6</f>
        <v>0.23333333333333336</v>
      </c>
      <c r="AO6" s="249">
        <f t="shared" si="2"/>
        <v>0.50555555555555554</v>
      </c>
      <c r="AP6" s="230">
        <v>14</v>
      </c>
      <c r="AQ6" s="230">
        <v>0</v>
      </c>
      <c r="AR6" s="230">
        <v>1592</v>
      </c>
      <c r="AS6" s="250">
        <f t="shared" si="13"/>
        <v>8.7939698492462311E-3</v>
      </c>
      <c r="AT6" s="251">
        <f>AS6/AS25</f>
        <v>0.62259461540307348</v>
      </c>
      <c r="AU6" s="252">
        <v>0</v>
      </c>
      <c r="AV6" s="252">
        <v>0</v>
      </c>
      <c r="AW6" s="252">
        <v>0</v>
      </c>
      <c r="AX6" s="253">
        <v>0</v>
      </c>
      <c r="AY6" s="254">
        <f t="shared" ref="AY6:AY23" si="57">AX6/$AX$25</f>
        <v>0</v>
      </c>
      <c r="AZ6" s="255">
        <v>53</v>
      </c>
      <c r="BA6" s="252">
        <v>0</v>
      </c>
      <c r="BB6" s="256">
        <f>BA6*100/AZ6</f>
        <v>0</v>
      </c>
      <c r="BC6" s="254">
        <f t="shared" ref="BC6:BC23" si="58">BB6/0.69</f>
        <v>0</v>
      </c>
      <c r="BD6" s="257">
        <v>0.15090000000000001</v>
      </c>
      <c r="BE6" s="254">
        <f t="shared" si="14"/>
        <v>1.1816295368231471</v>
      </c>
      <c r="BF6" s="230">
        <v>98</v>
      </c>
      <c r="BG6" s="259">
        <f t="shared" ref="BG6:BG23" si="59">BF6*100%/902</f>
        <v>0.10864745011086474</v>
      </c>
      <c r="BH6" s="260">
        <f t="shared" si="15"/>
        <v>0.30179847253017983</v>
      </c>
      <c r="BI6" s="230">
        <v>100</v>
      </c>
      <c r="BJ6" s="230">
        <f>BI6/100</f>
        <v>1</v>
      </c>
      <c r="BK6" s="256">
        <v>57.14</v>
      </c>
      <c r="BL6" s="254">
        <f t="shared" si="16"/>
        <v>0.57140000000000002</v>
      </c>
      <c r="BM6" s="262">
        <f t="shared" si="17"/>
        <v>0.52534608925091431</v>
      </c>
      <c r="BN6" s="333">
        <v>71.3</v>
      </c>
      <c r="BO6" s="254">
        <f t="shared" si="18"/>
        <v>0.86111111111111116</v>
      </c>
      <c r="BP6" s="263">
        <v>27.887323943661972</v>
      </c>
      <c r="BQ6" s="254">
        <f t="shared" si="19"/>
        <v>0.71505958829902494</v>
      </c>
      <c r="BR6" s="262">
        <f t="shared" si="20"/>
        <v>0.78808534970506805</v>
      </c>
      <c r="BS6" s="264">
        <v>1.125</v>
      </c>
      <c r="BT6" s="265">
        <f t="shared" ref="BT6:BT23" si="60">BS6/$BS$25</f>
        <v>2.4456521739130435</v>
      </c>
      <c r="BU6" s="266">
        <v>0.625</v>
      </c>
      <c r="BV6" s="267">
        <f t="shared" si="21"/>
        <v>1.1574074074074074</v>
      </c>
      <c r="BW6" s="268">
        <v>0.25</v>
      </c>
      <c r="BX6" s="267">
        <f t="shared" si="22"/>
        <v>0.48076923076923073</v>
      </c>
      <c r="BY6" s="267">
        <v>85.7</v>
      </c>
      <c r="BZ6" s="267">
        <f t="shared" si="23"/>
        <v>1.0290585975024016</v>
      </c>
      <c r="CA6" s="269">
        <v>4</v>
      </c>
      <c r="CB6" s="270">
        <v>1</v>
      </c>
      <c r="CC6" s="335">
        <f t="shared" si="24"/>
        <v>1.2225774819184168</v>
      </c>
      <c r="CD6" s="272">
        <v>89.48</v>
      </c>
      <c r="CE6" s="254">
        <f t="shared" si="3"/>
        <v>1.0285057471264367</v>
      </c>
      <c r="CF6" s="272">
        <v>8</v>
      </c>
      <c r="CG6" s="272">
        <v>7</v>
      </c>
      <c r="CH6" s="273">
        <f t="shared" si="25"/>
        <v>0.875</v>
      </c>
      <c r="CI6" s="274">
        <f t="shared" si="4"/>
        <v>0.95175287356321836</v>
      </c>
      <c r="CJ6" s="275">
        <v>619</v>
      </c>
      <c r="CK6" s="276">
        <v>5603</v>
      </c>
      <c r="CL6" s="277">
        <f t="shared" si="26"/>
        <v>9.0516962843295641</v>
      </c>
      <c r="CM6" s="278">
        <f>CL6/CL25</f>
        <v>0.90516962843295645</v>
      </c>
      <c r="CN6" s="275">
        <v>820</v>
      </c>
      <c r="CO6" s="279">
        <v>12273</v>
      </c>
      <c r="CP6" s="277">
        <f t="shared" si="27"/>
        <v>14.967073170731707</v>
      </c>
      <c r="CQ6" s="278">
        <f>CP6/CP25</f>
        <v>0.88041606886657098</v>
      </c>
      <c r="CR6" s="280">
        <v>109</v>
      </c>
      <c r="CS6" s="279">
        <v>1787</v>
      </c>
      <c r="CT6" s="277">
        <f t="shared" si="28"/>
        <v>16.394495412844037</v>
      </c>
      <c r="CU6" s="282">
        <f>CT6/CT25</f>
        <v>0.96438208310847273</v>
      </c>
      <c r="CV6" s="283">
        <f t="shared" si="29"/>
        <v>0.91665592680266672</v>
      </c>
      <c r="CW6" s="283">
        <v>0.91665592680266672</v>
      </c>
      <c r="CX6" s="284"/>
      <c r="CY6" s="285">
        <f t="shared" si="30"/>
        <v>0.91665592680266672</v>
      </c>
      <c r="CZ6" s="272">
        <v>0</v>
      </c>
      <c r="DA6" s="272">
        <v>100</v>
      </c>
      <c r="DB6" s="273">
        <f>DA6/DA25</f>
        <v>1.0001000100010002</v>
      </c>
      <c r="DC6" s="272">
        <v>0</v>
      </c>
      <c r="DD6" s="272">
        <v>100</v>
      </c>
      <c r="DE6" s="273">
        <f>DD6/DD25</f>
        <v>1.0029285513700004</v>
      </c>
      <c r="DF6" s="286">
        <f t="shared" si="31"/>
        <v>1.0015142806855004</v>
      </c>
      <c r="DG6" s="286">
        <f t="shared" si="32"/>
        <v>0.85675144573088879</v>
      </c>
      <c r="DH6" s="287">
        <v>1592</v>
      </c>
      <c r="DI6" s="288">
        <v>566</v>
      </c>
      <c r="DJ6" s="289">
        <f t="shared" si="33"/>
        <v>2158</v>
      </c>
      <c r="DK6" s="290">
        <v>0</v>
      </c>
      <c r="DL6" s="291"/>
      <c r="DM6" s="291"/>
      <c r="DN6" s="291">
        <f t="shared" ref="DN6:DN23" si="61">DL6+DM6</f>
        <v>0</v>
      </c>
      <c r="DO6" s="292">
        <f t="shared" si="5"/>
        <v>0</v>
      </c>
      <c r="DP6" s="292">
        <f t="shared" si="6"/>
        <v>0</v>
      </c>
      <c r="DQ6" s="293">
        <f t="shared" si="7"/>
        <v>0</v>
      </c>
      <c r="DR6" s="294">
        <v>101.6827195814008</v>
      </c>
      <c r="DS6" s="300">
        <f>DR6/DR25</f>
        <v>1.0159861029753465</v>
      </c>
      <c r="DT6" s="296">
        <v>9.3947837521324011</v>
      </c>
      <c r="DU6" s="295">
        <f t="shared" si="34"/>
        <v>0.96734564890786812</v>
      </c>
      <c r="DV6" s="294">
        <v>99.996647139207823</v>
      </c>
      <c r="DW6" s="300">
        <f>DV6/DV25</f>
        <v>0.99689851114999095</v>
      </c>
      <c r="DX6" s="296">
        <v>1.3362609786700124</v>
      </c>
      <c r="DY6" s="295">
        <f t="shared" si="35"/>
        <v>0.84490307482807814</v>
      </c>
      <c r="DZ6" s="297"/>
      <c r="EA6" s="298"/>
      <c r="EB6" s="299"/>
      <c r="EC6" s="298"/>
      <c r="ED6" s="294">
        <v>98.603637550928852</v>
      </c>
      <c r="EE6" s="300">
        <f t="shared" si="36"/>
        <v>0.99907379099198512</v>
      </c>
      <c r="EF6" s="296">
        <v>20.300751879699249</v>
      </c>
      <c r="EG6" s="295">
        <f t="shared" si="37"/>
        <v>0.77487047860078107</v>
      </c>
      <c r="EH6" s="302">
        <f t="shared" si="38"/>
        <v>0.93317960124234167</v>
      </c>
      <c r="EI6" s="303">
        <f t="shared" si="39"/>
        <v>0.93317960124234167</v>
      </c>
      <c r="EJ6" s="304"/>
      <c r="EK6" s="338"/>
      <c r="EL6" s="306">
        <f t="shared" si="40"/>
        <v>0.96680497925311204</v>
      </c>
      <c r="EM6" s="307">
        <v>1928</v>
      </c>
      <c r="EN6" s="307">
        <v>1864</v>
      </c>
      <c r="EO6" s="340">
        <v>0.9786772042358115</v>
      </c>
      <c r="EP6" s="308">
        <f t="shared" si="41"/>
        <v>0.9732142857142857</v>
      </c>
      <c r="EQ6" s="309">
        <v>224</v>
      </c>
      <c r="ER6" s="309">
        <v>218</v>
      </c>
      <c r="ES6" s="256">
        <v>0.9986377572086701</v>
      </c>
      <c r="ET6" s="310">
        <v>1</v>
      </c>
      <c r="EU6" s="311">
        <v>16740.900000000001</v>
      </c>
      <c r="EV6" s="311">
        <v>0</v>
      </c>
      <c r="EW6" s="312">
        <v>1</v>
      </c>
      <c r="EX6" s="310">
        <v>1</v>
      </c>
      <c r="EY6" s="311">
        <v>222684.9</v>
      </c>
      <c r="EZ6" s="311">
        <v>0</v>
      </c>
      <c r="FA6" s="312">
        <v>1</v>
      </c>
      <c r="FB6" s="313"/>
      <c r="FC6" s="313"/>
      <c r="FD6" s="313"/>
      <c r="FE6" s="313"/>
      <c r="FF6" s="314"/>
      <c r="FG6" s="311">
        <v>1</v>
      </c>
      <c r="FH6" s="314">
        <v>1</v>
      </c>
      <c r="FI6" s="311">
        <v>1</v>
      </c>
      <c r="FJ6" s="314">
        <v>1</v>
      </c>
      <c r="FK6" s="315">
        <f t="shared" si="42"/>
        <v>0.99621916024074686</v>
      </c>
      <c r="FL6" s="314">
        <v>0.9963522638215101</v>
      </c>
      <c r="FM6" s="261">
        <v>132</v>
      </c>
      <c r="FN6" s="261">
        <v>25</v>
      </c>
      <c r="FO6" s="311">
        <f t="shared" si="43"/>
        <v>5.28</v>
      </c>
      <c r="FP6" s="316">
        <f t="shared" si="44"/>
        <v>5.2747252747252754E-2</v>
      </c>
      <c r="FQ6" s="261">
        <v>412</v>
      </c>
      <c r="FR6" s="317">
        <v>190</v>
      </c>
      <c r="FS6" s="316">
        <f t="shared" si="45"/>
        <v>46.116504854368934</v>
      </c>
      <c r="FT6" s="316">
        <f t="shared" si="46"/>
        <v>1.5479405053972217</v>
      </c>
      <c r="FU6" s="318">
        <f>'[2]РЕЙТИНГ моу'!$K$6</f>
        <v>98.603637550928852</v>
      </c>
      <c r="FV6" s="296">
        <f t="shared" si="47"/>
        <v>43.406175689998321</v>
      </c>
      <c r="FW6" s="318">
        <f>'[2]РЕЙТИНГ моу'!$Q$6</f>
        <v>20.300751879699249</v>
      </c>
      <c r="FX6" s="296">
        <f t="shared" si="48"/>
        <v>14.934527558326522</v>
      </c>
      <c r="FY6" s="319">
        <f t="shared" si="49"/>
        <v>25.698252427184467</v>
      </c>
      <c r="FZ6" s="256">
        <f t="shared" si="50"/>
        <v>15.547218625026941</v>
      </c>
      <c r="GA6" s="296">
        <v>0</v>
      </c>
      <c r="GB6" s="296" t="e">
        <f>GA6/GA27</f>
        <v>#DIV/0!</v>
      </c>
      <c r="GC6" s="296">
        <v>0</v>
      </c>
      <c r="GD6" s="296" t="e">
        <f>GC6/GC27</f>
        <v>#DIV/0!</v>
      </c>
      <c r="GE6" s="320">
        <v>0</v>
      </c>
      <c r="GF6" s="320" t="e">
        <f>GE6/GE27</f>
        <v>#DIV/0!</v>
      </c>
      <c r="GG6" s="321">
        <f t="shared" si="51"/>
        <v>0</v>
      </c>
      <c r="GH6" s="321" t="e">
        <f t="shared" si="52"/>
        <v>#DIV/0!</v>
      </c>
      <c r="GI6" s="321" t="e">
        <f>GG6/$GL$27</f>
        <v>#DIV/0!</v>
      </c>
      <c r="GJ6" s="322">
        <f t="shared" si="53"/>
        <v>0.96476593253192588</v>
      </c>
      <c r="GK6" s="323">
        <f t="shared" si="54"/>
        <v>0.91075868913140734</v>
      </c>
    </row>
    <row r="7" spans="1:193" s="31" customFormat="1" x14ac:dyDescent="0.25">
      <c r="A7" s="228" t="s">
        <v>13</v>
      </c>
      <c r="B7" s="229">
        <v>4</v>
      </c>
      <c r="C7" s="230">
        <v>83.27</v>
      </c>
      <c r="D7" s="231">
        <v>92.86</v>
      </c>
      <c r="E7" s="324">
        <f>D7/D25</f>
        <v>1.0676017475281674</v>
      </c>
      <c r="F7" s="96">
        <v>7</v>
      </c>
      <c r="G7" s="96">
        <v>3</v>
      </c>
      <c r="H7" s="233">
        <f t="shared" si="0"/>
        <v>42.857142857142854</v>
      </c>
      <c r="I7" s="234">
        <f t="shared" si="1"/>
        <v>57.142857142857146</v>
      </c>
      <c r="J7" s="325">
        <f>I7/H25</f>
        <v>1.2726694241170857</v>
      </c>
      <c r="K7" s="236">
        <v>10.199999999999999</v>
      </c>
      <c r="L7" s="326">
        <v>3.2</v>
      </c>
      <c r="M7" s="238">
        <f>L7/L25</f>
        <v>0.99071207430340569</v>
      </c>
      <c r="N7" s="239">
        <v>25</v>
      </c>
      <c r="O7" s="239">
        <v>45.45</v>
      </c>
      <c r="P7" s="240">
        <f>O7/O25</f>
        <v>0.95283018867924529</v>
      </c>
      <c r="Q7" s="238">
        <f t="shared" si="8"/>
        <v>0.97177113149132555</v>
      </c>
      <c r="R7" s="239">
        <v>6.5</v>
      </c>
      <c r="S7" s="239">
        <v>6</v>
      </c>
      <c r="T7" s="241">
        <v>314</v>
      </c>
      <c r="U7" s="241">
        <f t="shared" si="9"/>
        <v>52.333333333333336</v>
      </c>
      <c r="V7" s="242">
        <f>U24/$U$7</f>
        <v>1.910828025477707</v>
      </c>
      <c r="W7" s="243">
        <v>30</v>
      </c>
      <c r="X7" s="328">
        <v>30</v>
      </c>
      <c r="Y7" s="244">
        <f t="shared" si="55"/>
        <v>1</v>
      </c>
      <c r="Z7" s="245">
        <f>Y7/Y25</f>
        <v>1</v>
      </c>
      <c r="AA7" s="329">
        <v>17</v>
      </c>
      <c r="AB7" s="329">
        <v>1</v>
      </c>
      <c r="AC7" s="329">
        <v>2</v>
      </c>
      <c r="AD7" s="329">
        <v>1</v>
      </c>
      <c r="AE7" s="244">
        <f t="shared" si="56"/>
        <v>0.5</v>
      </c>
      <c r="AF7" s="238">
        <f>AE7/AE25</f>
        <v>1.0416666666666667</v>
      </c>
      <c r="AG7" s="242">
        <f t="shared" si="10"/>
        <v>1.0208333333333335</v>
      </c>
      <c r="AH7" s="331">
        <f t="shared" si="11"/>
        <v>1.2940254786048628</v>
      </c>
      <c r="AI7" s="243">
        <v>0</v>
      </c>
      <c r="AJ7" s="248">
        <f>AI7/AI25</f>
        <v>0</v>
      </c>
      <c r="AK7" s="243">
        <v>3</v>
      </c>
      <c r="AL7" s="243">
        <v>9</v>
      </c>
      <c r="AM7" s="237">
        <f t="shared" si="12"/>
        <v>0.33333333333333331</v>
      </c>
      <c r="AN7" s="238">
        <f>AM25/AM7</f>
        <v>0.30000000000000004</v>
      </c>
      <c r="AO7" s="249">
        <f t="shared" si="2"/>
        <v>0.15000000000000002</v>
      </c>
      <c r="AP7" s="230">
        <v>18</v>
      </c>
      <c r="AQ7" s="230">
        <v>0</v>
      </c>
      <c r="AR7" s="230">
        <v>1838</v>
      </c>
      <c r="AS7" s="250">
        <f t="shared" si="13"/>
        <v>9.7932535364526653E-3</v>
      </c>
      <c r="AT7" s="251">
        <f>AS7/AS25</f>
        <v>0.69334180394024847</v>
      </c>
      <c r="AU7" s="252">
        <v>6</v>
      </c>
      <c r="AV7" s="252">
        <v>6</v>
      </c>
      <c r="AW7" s="252">
        <v>1</v>
      </c>
      <c r="AX7" s="253">
        <v>0.17</v>
      </c>
      <c r="AY7" s="254">
        <f t="shared" si="57"/>
        <v>0.49853372434017612</v>
      </c>
      <c r="AZ7" s="255">
        <v>59</v>
      </c>
      <c r="BA7" s="252">
        <v>1</v>
      </c>
      <c r="BB7" s="256">
        <f>BA7*100/AZ7</f>
        <v>1.6949152542372881</v>
      </c>
      <c r="BC7" s="254">
        <f>BB7/BB25</f>
        <v>2.4480350058968523</v>
      </c>
      <c r="BD7" s="257">
        <v>0.21540000000000001</v>
      </c>
      <c r="BE7" s="254">
        <f t="shared" si="14"/>
        <v>1.6866998159821462</v>
      </c>
      <c r="BF7" s="230">
        <v>291</v>
      </c>
      <c r="BG7" s="259">
        <f t="shared" si="59"/>
        <v>0.32261640798226165</v>
      </c>
      <c r="BH7" s="260">
        <f t="shared" si="15"/>
        <v>0.89615668883961574</v>
      </c>
      <c r="BI7" s="230">
        <v>100</v>
      </c>
      <c r="BJ7" s="230">
        <f t="shared" ref="BJ7:BJ23" si="62">BI7/100</f>
        <v>1</v>
      </c>
      <c r="BK7" s="256">
        <v>14.29</v>
      </c>
      <c r="BL7" s="254">
        <f t="shared" si="16"/>
        <v>0.1429</v>
      </c>
      <c r="BM7" s="332">
        <f t="shared" si="17"/>
        <v>1.0522381484284342</v>
      </c>
      <c r="BN7" s="333">
        <v>62</v>
      </c>
      <c r="BO7" s="254">
        <f t="shared" si="18"/>
        <v>0.74879227053140096</v>
      </c>
      <c r="BP7" s="263">
        <v>34.265010351966872</v>
      </c>
      <c r="BQ7" s="254">
        <f t="shared" si="19"/>
        <v>0.87859000902479156</v>
      </c>
      <c r="BR7" s="262">
        <f t="shared" si="20"/>
        <v>0.81369113977809626</v>
      </c>
      <c r="BS7" s="264">
        <v>0.2857142857142857</v>
      </c>
      <c r="BT7" s="265">
        <f t="shared" si="60"/>
        <v>0.6211180124223602</v>
      </c>
      <c r="BU7" s="266">
        <v>0.42857142857142855</v>
      </c>
      <c r="BV7" s="267">
        <f t="shared" si="21"/>
        <v>0.79365079365079361</v>
      </c>
      <c r="BW7" s="268">
        <v>0.5714285714285714</v>
      </c>
      <c r="BX7" s="267">
        <f t="shared" si="22"/>
        <v>1.0989010989010988</v>
      </c>
      <c r="BY7" s="267">
        <v>100</v>
      </c>
      <c r="BZ7" s="267">
        <f t="shared" si="23"/>
        <v>1.2007684918347743</v>
      </c>
      <c r="CA7" s="269">
        <v>2</v>
      </c>
      <c r="CB7" s="270">
        <v>1</v>
      </c>
      <c r="CC7" s="271">
        <f t="shared" si="24"/>
        <v>0.9428876793618054</v>
      </c>
      <c r="CD7" s="272">
        <v>81.72</v>
      </c>
      <c r="CE7" s="254">
        <f t="shared" si="3"/>
        <v>0.93931034482758624</v>
      </c>
      <c r="CF7" s="272">
        <v>10</v>
      </c>
      <c r="CG7" s="272">
        <v>7</v>
      </c>
      <c r="CH7" s="273">
        <f t="shared" si="25"/>
        <v>0.7</v>
      </c>
      <c r="CI7" s="274">
        <f t="shared" si="4"/>
        <v>0.81965517241379304</v>
      </c>
      <c r="CJ7" s="275">
        <v>765</v>
      </c>
      <c r="CK7" s="276">
        <v>9408</v>
      </c>
      <c r="CL7" s="277">
        <f t="shared" si="26"/>
        <v>12.298039215686275</v>
      </c>
      <c r="CM7" s="278">
        <f>CL7/CL25</f>
        <v>1.2298039215686276</v>
      </c>
      <c r="CN7" s="275">
        <v>962</v>
      </c>
      <c r="CO7" s="279">
        <v>14324</v>
      </c>
      <c r="CP7" s="277">
        <f t="shared" si="27"/>
        <v>14.889812889812889</v>
      </c>
      <c r="CQ7" s="278">
        <f>CP7/CP25</f>
        <v>0.87587134645958176</v>
      </c>
      <c r="CR7" s="280">
        <v>185</v>
      </c>
      <c r="CS7" s="279">
        <v>2701</v>
      </c>
      <c r="CT7" s="277">
        <f t="shared" si="28"/>
        <v>14.6</v>
      </c>
      <c r="CU7" s="282">
        <f>CT7/CT25</f>
        <v>0.85882352941176465</v>
      </c>
      <c r="CV7" s="283">
        <f t="shared" si="29"/>
        <v>0.98816626581332467</v>
      </c>
      <c r="CW7" s="283">
        <v>0.98816626581332467</v>
      </c>
      <c r="CX7" s="284"/>
      <c r="CY7" s="341">
        <f t="shared" si="30"/>
        <v>0.98816626581332467</v>
      </c>
      <c r="CZ7" s="272">
        <v>0</v>
      </c>
      <c r="DA7" s="272">
        <v>100</v>
      </c>
      <c r="DB7" s="273">
        <f>DA7/DA25</f>
        <v>1.0001000100010002</v>
      </c>
      <c r="DC7" s="272">
        <v>0</v>
      </c>
      <c r="DD7" s="272">
        <v>100</v>
      </c>
      <c r="DE7" s="273">
        <f>DD7/DD25</f>
        <v>1.0029285513700004</v>
      </c>
      <c r="DF7" s="286">
        <f t="shared" si="31"/>
        <v>1.0015142806855004</v>
      </c>
      <c r="DG7" s="286">
        <f t="shared" si="32"/>
        <v>0.90330887917933167</v>
      </c>
      <c r="DH7" s="287">
        <v>1874</v>
      </c>
      <c r="DI7" s="288">
        <v>836</v>
      </c>
      <c r="DJ7" s="289">
        <f t="shared" si="33"/>
        <v>2710</v>
      </c>
      <c r="DK7" s="290">
        <v>575.1</v>
      </c>
      <c r="DL7" s="291">
        <f>'[3]2019 год'!$H$18</f>
        <v>225</v>
      </c>
      <c r="DM7" s="291"/>
      <c r="DN7" s="291">
        <f t="shared" si="61"/>
        <v>225</v>
      </c>
      <c r="DO7" s="292">
        <f t="shared" si="5"/>
        <v>0.26913875598086123</v>
      </c>
      <c r="DP7" s="292">
        <f t="shared" si="6"/>
        <v>0</v>
      </c>
      <c r="DQ7" s="293">
        <f t="shared" si="7"/>
        <v>8.3025830258302583E-2</v>
      </c>
      <c r="DR7" s="294">
        <v>99.472001064350408</v>
      </c>
      <c r="DS7" s="295">
        <f>DR7/DR25</f>
        <v>0.99389720428971073</v>
      </c>
      <c r="DT7" s="296">
        <v>7.0048904321817913</v>
      </c>
      <c r="DU7" s="300">
        <f t="shared" si="34"/>
        <v>1.2973797767490565</v>
      </c>
      <c r="DV7" s="294">
        <v>99.960173042079873</v>
      </c>
      <c r="DW7" s="300">
        <f>DV7/DV25</f>
        <v>0.99653488922703015</v>
      </c>
      <c r="DX7" s="296">
        <v>0.88587132234076937</v>
      </c>
      <c r="DY7" s="300">
        <f t="shared" si="35"/>
        <v>1.2744638879017376</v>
      </c>
      <c r="DZ7" s="297"/>
      <c r="EA7" s="298"/>
      <c r="EB7" s="299"/>
      <c r="EC7" s="298"/>
      <c r="ED7" s="294">
        <v>96.92786070341009</v>
      </c>
      <c r="EE7" s="295">
        <f t="shared" si="36"/>
        <v>0.98209445057929068</v>
      </c>
      <c r="EF7" s="296">
        <v>30.930930930930934</v>
      </c>
      <c r="EG7" s="301">
        <f t="shared" si="37"/>
        <v>1.1806195847349683</v>
      </c>
      <c r="EH7" s="302">
        <f t="shared" si="38"/>
        <v>1.1208316322469656</v>
      </c>
      <c r="EI7" s="342">
        <f t="shared" si="39"/>
        <v>1.1208316322469656</v>
      </c>
      <c r="EJ7" s="304"/>
      <c r="EK7" s="338"/>
      <c r="EL7" s="306">
        <f t="shared" si="40"/>
        <v>0.9826474962816063</v>
      </c>
      <c r="EM7" s="307">
        <v>2017</v>
      </c>
      <c r="EN7" s="307">
        <v>1982</v>
      </c>
      <c r="EO7" s="340">
        <v>0.99471426507664717</v>
      </c>
      <c r="EP7" s="308">
        <f t="shared" si="41"/>
        <v>0.93852459016393441</v>
      </c>
      <c r="EQ7" s="309">
        <v>732</v>
      </c>
      <c r="ER7" s="309">
        <v>687</v>
      </c>
      <c r="ES7" s="340">
        <v>0.96304185580117208</v>
      </c>
      <c r="ET7" s="310">
        <v>1</v>
      </c>
      <c r="EU7" s="311">
        <v>94621.2</v>
      </c>
      <c r="EV7" s="311">
        <v>0</v>
      </c>
      <c r="EW7" s="312">
        <v>1</v>
      </c>
      <c r="EX7" s="310">
        <v>1</v>
      </c>
      <c r="EY7" s="311">
        <v>230559.4</v>
      </c>
      <c r="EZ7" s="311">
        <v>0</v>
      </c>
      <c r="FA7" s="312">
        <v>1</v>
      </c>
      <c r="FB7" s="313"/>
      <c r="FC7" s="313"/>
      <c r="FD7" s="313"/>
      <c r="FE7" s="313"/>
      <c r="FF7" s="314"/>
      <c r="FG7" s="311">
        <v>1</v>
      </c>
      <c r="FH7" s="314">
        <v>1</v>
      </c>
      <c r="FI7" s="311">
        <v>1</v>
      </c>
      <c r="FJ7" s="314">
        <v>1</v>
      </c>
      <c r="FK7" s="315">
        <f t="shared" si="42"/>
        <v>0.9929593534796366</v>
      </c>
      <c r="FL7" s="256">
        <v>0.99309202152174547</v>
      </c>
      <c r="FM7" s="261">
        <v>168</v>
      </c>
      <c r="FN7" s="261">
        <v>26</v>
      </c>
      <c r="FO7" s="311">
        <f t="shared" si="43"/>
        <v>6.4615384615384617</v>
      </c>
      <c r="FP7" s="256">
        <f t="shared" si="44"/>
        <v>6.455083378160302E-2</v>
      </c>
      <c r="FQ7" s="261">
        <v>430</v>
      </c>
      <c r="FR7" s="317">
        <v>205</v>
      </c>
      <c r="FS7" s="316">
        <f t="shared" si="45"/>
        <v>47.674418604651166</v>
      </c>
      <c r="FT7" s="316">
        <f t="shared" si="46"/>
        <v>1.6002332323849371</v>
      </c>
      <c r="FU7" s="318">
        <f>'[2]РЕЙТИНГ моу'!$K$7</f>
        <v>96.92786070341009</v>
      </c>
      <c r="FV7" s="296">
        <f t="shared" si="47"/>
        <v>42.668484200441853</v>
      </c>
      <c r="FW7" s="318">
        <f>'[2]РЕЙТИНГ моу'!$Q$7</f>
        <v>30.930930930930934</v>
      </c>
      <c r="FX7" s="300">
        <f t="shared" si="48"/>
        <v>22.754765100824716</v>
      </c>
      <c r="FY7" s="319">
        <f t="shared" si="49"/>
        <v>27.067978533094813</v>
      </c>
      <c r="FZ7" s="256">
        <f t="shared" si="50"/>
        <v>16.375890974842758</v>
      </c>
      <c r="GA7" s="296">
        <v>0.26913875598086123</v>
      </c>
      <c r="GB7" s="296" t="e">
        <f>GA7/GA27</f>
        <v>#DIV/0!</v>
      </c>
      <c r="GC7" s="296">
        <v>0</v>
      </c>
      <c r="GD7" s="296" t="e">
        <f>GC7/GC27</f>
        <v>#DIV/0!</v>
      </c>
      <c r="GE7" s="320">
        <v>8.3025830258302583E-2</v>
      </c>
      <c r="GF7" s="320" t="e">
        <f>GE7/GE27</f>
        <v>#DIV/0!</v>
      </c>
      <c r="GG7" s="321">
        <f t="shared" si="51"/>
        <v>0.11738819541305461</v>
      </c>
      <c r="GH7" s="321" t="e">
        <f t="shared" si="52"/>
        <v>#DIV/0!</v>
      </c>
      <c r="GI7" s="321" t="e">
        <f>GG7/$GL$27</f>
        <v>#DIV/0!</v>
      </c>
      <c r="GJ7" s="343">
        <f t="shared" si="53"/>
        <v>1.0569618268843555</v>
      </c>
      <c r="GK7" s="323">
        <f t="shared" si="54"/>
        <v>0.98013535303184351</v>
      </c>
    </row>
    <row r="8" spans="1:193" s="31" customFormat="1" x14ac:dyDescent="0.25">
      <c r="A8" s="228" t="s">
        <v>14</v>
      </c>
      <c r="B8" s="229">
        <v>5</v>
      </c>
      <c r="C8" s="230">
        <v>77.540000000000006</v>
      </c>
      <c r="D8" s="231">
        <v>82.91</v>
      </c>
      <c r="E8" s="232">
        <f>D8/D25</f>
        <v>0.95320763393883645</v>
      </c>
      <c r="F8" s="96">
        <v>9</v>
      </c>
      <c r="G8" s="96">
        <v>1</v>
      </c>
      <c r="H8" s="233">
        <f t="shared" si="0"/>
        <v>11.111111111111111</v>
      </c>
      <c r="I8" s="234">
        <f t="shared" si="1"/>
        <v>88.888888888888886</v>
      </c>
      <c r="J8" s="325">
        <f>I8/H25</f>
        <v>1.979707993071022</v>
      </c>
      <c r="K8" s="236">
        <v>10.3</v>
      </c>
      <c r="L8" s="326">
        <v>3.07</v>
      </c>
      <c r="M8" s="238">
        <f>L8/L25</f>
        <v>0.9504643962848297</v>
      </c>
      <c r="N8" s="327">
        <v>23.8</v>
      </c>
      <c r="O8" s="327">
        <v>33.299999999999997</v>
      </c>
      <c r="P8" s="240">
        <f>O8/O25</f>
        <v>0.69811320754716966</v>
      </c>
      <c r="Q8" s="238">
        <f t="shared" si="8"/>
        <v>0.82428880191599974</v>
      </c>
      <c r="R8" s="239">
        <v>3</v>
      </c>
      <c r="S8" s="239">
        <v>1</v>
      </c>
      <c r="T8" s="241">
        <v>260</v>
      </c>
      <c r="U8" s="241">
        <f t="shared" si="9"/>
        <v>260</v>
      </c>
      <c r="V8" s="238">
        <f>U24/$U$8</f>
        <v>0.38461538461538464</v>
      </c>
      <c r="W8" s="243">
        <v>30</v>
      </c>
      <c r="X8" s="328">
        <v>33</v>
      </c>
      <c r="Y8" s="244">
        <f t="shared" si="55"/>
        <v>0.90909090909090906</v>
      </c>
      <c r="Z8" s="245">
        <f>Y8/Y25</f>
        <v>0.90909090909090906</v>
      </c>
      <c r="AA8" s="329">
        <v>14</v>
      </c>
      <c r="AB8" s="329">
        <v>0</v>
      </c>
      <c r="AC8" s="329">
        <v>2</v>
      </c>
      <c r="AD8" s="329">
        <v>0</v>
      </c>
      <c r="AE8" s="244">
        <f t="shared" si="56"/>
        <v>0</v>
      </c>
      <c r="AF8" s="238">
        <f>AE8/AE25</f>
        <v>0</v>
      </c>
      <c r="AG8" s="238">
        <f t="shared" si="10"/>
        <v>0.45454545454545453</v>
      </c>
      <c r="AH8" s="247">
        <f t="shared" si="11"/>
        <v>0.91078940853696522</v>
      </c>
      <c r="AI8" s="243">
        <v>2</v>
      </c>
      <c r="AJ8" s="248">
        <f>AI8/AI25</f>
        <v>0.22222222222222221</v>
      </c>
      <c r="AK8" s="243">
        <v>4</v>
      </c>
      <c r="AL8" s="243">
        <v>13</v>
      </c>
      <c r="AM8" s="237">
        <f t="shared" si="12"/>
        <v>0.30769230769230771</v>
      </c>
      <c r="AN8" s="238">
        <f>AM25/AM8</f>
        <v>0.32500000000000001</v>
      </c>
      <c r="AO8" s="249">
        <f t="shared" si="2"/>
        <v>0.27361111111111114</v>
      </c>
      <c r="AP8" s="230">
        <v>19</v>
      </c>
      <c r="AQ8" s="230">
        <v>0</v>
      </c>
      <c r="AR8" s="230">
        <v>1573</v>
      </c>
      <c r="AS8" s="250">
        <f t="shared" si="13"/>
        <v>1.2078830260648443E-2</v>
      </c>
      <c r="AT8" s="251">
        <f>AS8/AS25</f>
        <v>0.85515584082790697</v>
      </c>
      <c r="AU8" s="252">
        <v>2</v>
      </c>
      <c r="AV8" s="252">
        <v>1</v>
      </c>
      <c r="AW8" s="252">
        <v>0</v>
      </c>
      <c r="AX8" s="253">
        <v>0</v>
      </c>
      <c r="AY8" s="254">
        <f t="shared" si="57"/>
        <v>0</v>
      </c>
      <c r="AZ8" s="255">
        <v>27</v>
      </c>
      <c r="BA8" s="252">
        <v>0</v>
      </c>
      <c r="BB8" s="256">
        <f t="shared" ref="BB8:BB23" si="63">BA8*100/AZ8</f>
        <v>0</v>
      </c>
      <c r="BC8" s="254">
        <f t="shared" si="58"/>
        <v>0</v>
      </c>
      <c r="BD8" s="257">
        <v>0.27589999999999998</v>
      </c>
      <c r="BE8" s="254">
        <f t="shared" si="14"/>
        <v>2.1604479072863234</v>
      </c>
      <c r="BF8" s="230">
        <v>69</v>
      </c>
      <c r="BG8" s="259">
        <f t="shared" si="59"/>
        <v>7.6496674057649663E-2</v>
      </c>
      <c r="BH8" s="260">
        <f t="shared" si="15"/>
        <v>0.21249076127124908</v>
      </c>
      <c r="BI8" s="230">
        <v>100</v>
      </c>
      <c r="BJ8" s="230">
        <f t="shared" si="62"/>
        <v>1</v>
      </c>
      <c r="BK8" s="256">
        <v>12.5</v>
      </c>
      <c r="BL8" s="254">
        <f t="shared" si="16"/>
        <v>0.125</v>
      </c>
      <c r="BM8" s="262">
        <f t="shared" si="17"/>
        <v>0.62187064419792559</v>
      </c>
      <c r="BN8" s="333">
        <v>72.400000000000006</v>
      </c>
      <c r="BO8" s="254">
        <f t="shared" si="18"/>
        <v>0.87439613526570059</v>
      </c>
      <c r="BP8" s="263">
        <v>15.617128463476071</v>
      </c>
      <c r="BQ8" s="254">
        <f t="shared" si="19"/>
        <v>0.40043919137118128</v>
      </c>
      <c r="BR8" s="262">
        <f t="shared" si="20"/>
        <v>0.63741766331844096</v>
      </c>
      <c r="BS8" s="264">
        <v>0.25</v>
      </c>
      <c r="BT8" s="265">
        <f t="shared" si="60"/>
        <v>0.54347826086956519</v>
      </c>
      <c r="BU8" s="266">
        <v>0.625</v>
      </c>
      <c r="BV8" s="267">
        <f t="shared" si="21"/>
        <v>1.1574074074074074</v>
      </c>
      <c r="BW8" s="268">
        <v>0.5</v>
      </c>
      <c r="BX8" s="267">
        <f t="shared" si="22"/>
        <v>0.96153846153846145</v>
      </c>
      <c r="BY8" s="267">
        <v>100</v>
      </c>
      <c r="BZ8" s="267">
        <f t="shared" si="23"/>
        <v>1.2007684918347743</v>
      </c>
      <c r="CA8" s="269">
        <v>1</v>
      </c>
      <c r="CB8" s="270">
        <v>1</v>
      </c>
      <c r="CC8" s="271">
        <f t="shared" si="24"/>
        <v>0.97263852433004172</v>
      </c>
      <c r="CD8" s="272">
        <v>92.23</v>
      </c>
      <c r="CE8" s="254">
        <f t="shared" si="3"/>
        <v>1.0601149425287357</v>
      </c>
      <c r="CF8" s="272">
        <v>7</v>
      </c>
      <c r="CG8" s="272">
        <v>2</v>
      </c>
      <c r="CH8" s="273">
        <f t="shared" si="25"/>
        <v>0.2857142857142857</v>
      </c>
      <c r="CI8" s="274">
        <f t="shared" si="4"/>
        <v>0.67291461412151077</v>
      </c>
      <c r="CJ8" s="275">
        <v>660</v>
      </c>
      <c r="CK8" s="276">
        <v>5693</v>
      </c>
      <c r="CL8" s="277">
        <f t="shared" si="26"/>
        <v>8.6257575757575751</v>
      </c>
      <c r="CM8" s="278">
        <f>CL8/CL25</f>
        <v>0.86257575757575755</v>
      </c>
      <c r="CN8" s="275">
        <v>862</v>
      </c>
      <c r="CO8" s="279">
        <v>11282</v>
      </c>
      <c r="CP8" s="277">
        <f t="shared" si="27"/>
        <v>13.08816705336427</v>
      </c>
      <c r="CQ8" s="278">
        <f>CP8/CP25</f>
        <v>0.76989217960966294</v>
      </c>
      <c r="CR8" s="280">
        <v>93</v>
      </c>
      <c r="CS8" s="279">
        <v>1165</v>
      </c>
      <c r="CT8" s="277">
        <f t="shared" si="28"/>
        <v>12.526881720430108</v>
      </c>
      <c r="CU8" s="282">
        <f>CT8/CT25</f>
        <v>0.73687539531941815</v>
      </c>
      <c r="CV8" s="283">
        <f t="shared" si="29"/>
        <v>0.78978111083494618</v>
      </c>
      <c r="CW8" s="283">
        <v>0.78978111083494618</v>
      </c>
      <c r="CX8" s="284"/>
      <c r="CY8" s="285">
        <f t="shared" si="30"/>
        <v>0.78978111083494618</v>
      </c>
      <c r="CZ8" s="272">
        <v>0</v>
      </c>
      <c r="DA8" s="272">
        <v>100</v>
      </c>
      <c r="DB8" s="273">
        <f>DA8/DA25</f>
        <v>1.0001000100010002</v>
      </c>
      <c r="DC8" s="272">
        <v>0</v>
      </c>
      <c r="DD8" s="272">
        <v>100</v>
      </c>
      <c r="DE8" s="273">
        <f>DD8/DD25</f>
        <v>1.0029285513700004</v>
      </c>
      <c r="DF8" s="286">
        <f t="shared" si="31"/>
        <v>1.0015142806855004</v>
      </c>
      <c r="DG8" s="286">
        <f t="shared" si="32"/>
        <v>0.75930499900836435</v>
      </c>
      <c r="DH8" s="287">
        <v>1583</v>
      </c>
      <c r="DI8" s="288">
        <v>584</v>
      </c>
      <c r="DJ8" s="289">
        <f t="shared" si="33"/>
        <v>2167</v>
      </c>
      <c r="DK8" s="290">
        <v>143.5</v>
      </c>
      <c r="DL8" s="291"/>
      <c r="DM8" s="291"/>
      <c r="DN8" s="291">
        <f t="shared" si="61"/>
        <v>0</v>
      </c>
      <c r="DO8" s="292">
        <f t="shared" si="5"/>
        <v>0</v>
      </c>
      <c r="DP8" s="292">
        <f t="shared" si="6"/>
        <v>0</v>
      </c>
      <c r="DQ8" s="293">
        <f t="shared" si="7"/>
        <v>0</v>
      </c>
      <c r="DR8" s="294">
        <v>101.42752677000485</v>
      </c>
      <c r="DS8" s="300">
        <f>DR8/DR25</f>
        <v>1.0134362857495203</v>
      </c>
      <c r="DT8" s="296">
        <v>7.921193488333877</v>
      </c>
      <c r="DU8" s="300">
        <f t="shared" si="34"/>
        <v>1.1473022592416386</v>
      </c>
      <c r="DV8" s="294">
        <v>102.25074037512339</v>
      </c>
      <c r="DW8" s="300">
        <f>DV8/DV25</f>
        <v>1.0193702865061112</v>
      </c>
      <c r="DX8" s="296">
        <v>1.3815522145469319</v>
      </c>
      <c r="DY8" s="295">
        <f t="shared" si="35"/>
        <v>0.81720473375037783</v>
      </c>
      <c r="DZ8" s="297"/>
      <c r="EA8" s="316"/>
      <c r="EB8" s="299"/>
      <c r="EC8" s="316"/>
      <c r="ED8" s="294">
        <v>96.748458381843207</v>
      </c>
      <c r="EE8" s="295">
        <f t="shared" si="36"/>
        <v>0.98027670671129175</v>
      </c>
      <c r="EF8" s="296">
        <v>25.274725274725274</v>
      </c>
      <c r="EG8" s="295">
        <f t="shared" si="37"/>
        <v>0.96472478389897809</v>
      </c>
      <c r="EH8" s="302">
        <f t="shared" si="38"/>
        <v>0.99038584264298635</v>
      </c>
      <c r="EI8" s="303">
        <f t="shared" si="39"/>
        <v>0.99038584264298635</v>
      </c>
      <c r="EJ8" s="304"/>
      <c r="EK8" s="305"/>
      <c r="EL8" s="306">
        <f t="shared" si="40"/>
        <v>0.98256467941507308</v>
      </c>
      <c r="EM8" s="307">
        <v>1778</v>
      </c>
      <c r="EN8" s="307">
        <v>1747</v>
      </c>
      <c r="EO8" s="340">
        <v>0.99463043123099937</v>
      </c>
      <c r="EP8" s="308">
        <f t="shared" si="41"/>
        <v>0.79454545454545455</v>
      </c>
      <c r="EQ8" s="309">
        <v>550</v>
      </c>
      <c r="ER8" s="309">
        <v>437</v>
      </c>
      <c r="ES8" s="340">
        <v>0.81530152441736703</v>
      </c>
      <c r="ET8" s="310">
        <v>1</v>
      </c>
      <c r="EU8" s="311">
        <v>22008.5</v>
      </c>
      <c r="EV8" s="311">
        <v>0</v>
      </c>
      <c r="EW8" s="312">
        <v>1</v>
      </c>
      <c r="EX8" s="310">
        <v>1</v>
      </c>
      <c r="EY8" s="311">
        <v>147819.20000000001</v>
      </c>
      <c r="EZ8" s="311">
        <v>0</v>
      </c>
      <c r="FA8" s="312">
        <v>1</v>
      </c>
      <c r="FB8" s="313"/>
      <c r="FC8" s="313"/>
      <c r="FD8" s="313"/>
      <c r="FE8" s="313"/>
      <c r="FF8" s="316"/>
      <c r="FG8" s="311">
        <v>0</v>
      </c>
      <c r="FH8" s="256">
        <v>0</v>
      </c>
      <c r="FI8" s="311">
        <v>0</v>
      </c>
      <c r="FJ8" s="256">
        <v>0</v>
      </c>
      <c r="FK8" s="315">
        <f t="shared" si="42"/>
        <v>0.6349886592747277</v>
      </c>
      <c r="FL8" s="256">
        <v>0.63507349930558299</v>
      </c>
      <c r="FM8" s="261">
        <v>171</v>
      </c>
      <c r="FN8" s="261">
        <v>25</v>
      </c>
      <c r="FO8" s="311">
        <f t="shared" si="43"/>
        <v>6.84</v>
      </c>
      <c r="FP8" s="314">
        <f t="shared" si="44"/>
        <v>6.833166833166833E-2</v>
      </c>
      <c r="FQ8" s="261">
        <v>380</v>
      </c>
      <c r="FR8" s="317">
        <v>204</v>
      </c>
      <c r="FS8" s="316">
        <f t="shared" si="45"/>
        <v>53.684210526315788</v>
      </c>
      <c r="FT8" s="314">
        <f t="shared" si="46"/>
        <v>1.8019571135405219</v>
      </c>
      <c r="FU8" s="318">
        <f>'[2]РЕЙТИНГ моу'!$K$8</f>
        <v>96.748458381843207</v>
      </c>
      <c r="FV8" s="296">
        <f t="shared" si="47"/>
        <v>42.589509743895022</v>
      </c>
      <c r="FW8" s="318">
        <f>'[2]РЕЙТИНГ моу'!$Q$8</f>
        <v>25.274725274725274</v>
      </c>
      <c r="FX8" s="296">
        <f t="shared" si="48"/>
        <v>18.59369955267433</v>
      </c>
      <c r="FY8" s="319">
        <f t="shared" si="49"/>
        <v>30.262105263157892</v>
      </c>
      <c r="FZ8" s="339">
        <f t="shared" si="50"/>
        <v>18.308309793166814</v>
      </c>
      <c r="GA8" s="296">
        <v>0</v>
      </c>
      <c r="GB8" s="296" t="e">
        <f>GA8/GA27</f>
        <v>#DIV/0!</v>
      </c>
      <c r="GC8" s="296">
        <v>0</v>
      </c>
      <c r="GD8" s="296" t="e">
        <f>GC8/GC27</f>
        <v>#DIV/0!</v>
      </c>
      <c r="GE8" s="320">
        <v>0</v>
      </c>
      <c r="GF8" s="320" t="e">
        <f>GE8/GE27</f>
        <v>#DIV/0!</v>
      </c>
      <c r="GG8" s="321">
        <f t="shared" si="51"/>
        <v>0</v>
      </c>
      <c r="GH8" s="321" t="e">
        <f t="shared" si="52"/>
        <v>#DIV/0!</v>
      </c>
      <c r="GI8" s="321" t="e">
        <f>GG8/$GL$27</f>
        <v>#DIV/0!</v>
      </c>
      <c r="GJ8" s="322">
        <f t="shared" si="53"/>
        <v>0.81272967097428461</v>
      </c>
      <c r="GK8" s="323">
        <f t="shared" si="54"/>
        <v>0.78601733499132442</v>
      </c>
    </row>
    <row r="9" spans="1:193" s="31" customFormat="1" x14ac:dyDescent="0.25">
      <c r="A9" s="228" t="s">
        <v>15</v>
      </c>
      <c r="B9" s="229">
        <v>6</v>
      </c>
      <c r="C9" s="230">
        <v>78.87</v>
      </c>
      <c r="D9" s="230">
        <v>89.24</v>
      </c>
      <c r="E9" s="324">
        <f>D9/D25</f>
        <v>1.0259829845941595</v>
      </c>
      <c r="F9" s="96">
        <v>11</v>
      </c>
      <c r="G9" s="96">
        <v>2</v>
      </c>
      <c r="H9" s="233">
        <f t="shared" si="0"/>
        <v>18.181818181818183</v>
      </c>
      <c r="I9" s="234">
        <f t="shared" si="1"/>
        <v>81.818181818181813</v>
      </c>
      <c r="J9" s="325">
        <f>I9/H25</f>
        <v>1.8222312208949178</v>
      </c>
      <c r="K9" s="239">
        <v>7</v>
      </c>
      <c r="L9" s="344">
        <v>0.77</v>
      </c>
      <c r="M9" s="238">
        <f>L9/L25</f>
        <v>0.23839009287925697</v>
      </c>
      <c r="N9" s="327">
        <v>45.5</v>
      </c>
      <c r="O9" s="327">
        <v>75</v>
      </c>
      <c r="P9" s="240">
        <f>O9/O25</f>
        <v>1.5723270440251571</v>
      </c>
      <c r="Q9" s="238">
        <f t="shared" si="8"/>
        <v>0.90535856845220708</v>
      </c>
      <c r="R9" s="239">
        <v>0</v>
      </c>
      <c r="S9" s="239">
        <v>4</v>
      </c>
      <c r="T9" s="241">
        <v>482</v>
      </c>
      <c r="U9" s="241">
        <f t="shared" si="9"/>
        <v>120.5</v>
      </c>
      <c r="V9" s="238">
        <f>U24/$U$9</f>
        <v>0.82987551867219922</v>
      </c>
      <c r="W9" s="243">
        <v>56</v>
      </c>
      <c r="X9" s="328">
        <v>57</v>
      </c>
      <c r="Y9" s="244">
        <f t="shared" si="55"/>
        <v>0.98245614035087714</v>
      </c>
      <c r="Z9" s="245">
        <f>Y9/Y25</f>
        <v>0.98245614035087714</v>
      </c>
      <c r="AA9" s="329">
        <v>15</v>
      </c>
      <c r="AB9" s="329">
        <v>1</v>
      </c>
      <c r="AC9" s="329">
        <v>1</v>
      </c>
      <c r="AD9" s="329">
        <v>1</v>
      </c>
      <c r="AE9" s="244">
        <f t="shared" si="56"/>
        <v>1</v>
      </c>
      <c r="AF9" s="238">
        <f>AE9/AE25</f>
        <v>2.0833333333333335</v>
      </c>
      <c r="AG9" s="330">
        <f t="shared" si="10"/>
        <v>1.5328947368421053</v>
      </c>
      <c r="AH9" s="331">
        <f t="shared" si="11"/>
        <v>1.2725900112153574</v>
      </c>
      <c r="AI9" s="243">
        <v>0</v>
      </c>
      <c r="AJ9" s="248">
        <f>AI9/AI25</f>
        <v>0</v>
      </c>
      <c r="AK9" s="243">
        <v>14</v>
      </c>
      <c r="AL9" s="243">
        <v>29</v>
      </c>
      <c r="AM9" s="237">
        <f t="shared" si="12"/>
        <v>0.48275862068965519</v>
      </c>
      <c r="AN9" s="238">
        <f>AM25/AM9</f>
        <v>0.20714285714285716</v>
      </c>
      <c r="AO9" s="249">
        <f t="shared" si="2"/>
        <v>0.10357142857142858</v>
      </c>
      <c r="AP9" s="230">
        <v>89</v>
      </c>
      <c r="AQ9" s="230">
        <v>1</v>
      </c>
      <c r="AR9" s="230">
        <v>2766</v>
      </c>
      <c r="AS9" s="250">
        <f t="shared" si="13"/>
        <v>3.2537960954446853E-2</v>
      </c>
      <c r="AT9" s="251">
        <f>AS9/AS25</f>
        <v>2.3036193702859302</v>
      </c>
      <c r="AU9" s="252">
        <v>15</v>
      </c>
      <c r="AV9" s="252">
        <v>15</v>
      </c>
      <c r="AW9" s="252">
        <v>5</v>
      </c>
      <c r="AX9" s="253">
        <v>0.33</v>
      </c>
      <c r="AY9" s="254">
        <f t="shared" si="57"/>
        <v>0.96774193548387122</v>
      </c>
      <c r="AZ9" s="255">
        <v>97</v>
      </c>
      <c r="BA9" s="252">
        <v>1</v>
      </c>
      <c r="BB9" s="256">
        <f t="shared" si="63"/>
        <v>1.0309278350515463</v>
      </c>
      <c r="BC9" s="254">
        <f>BB9/BB25</f>
        <v>1.4890109829681883</v>
      </c>
      <c r="BD9" s="257">
        <v>0.2059</v>
      </c>
      <c r="BE9" s="254">
        <f t="shared" si="14"/>
        <v>1.6123096198269447</v>
      </c>
      <c r="BF9" s="230">
        <v>167</v>
      </c>
      <c r="BG9" s="259">
        <f t="shared" si="59"/>
        <v>0.18514412416851442</v>
      </c>
      <c r="BH9" s="260">
        <f t="shared" si="15"/>
        <v>0.51428923380142899</v>
      </c>
      <c r="BI9" s="230">
        <v>100</v>
      </c>
      <c r="BJ9" s="230">
        <f t="shared" si="62"/>
        <v>1</v>
      </c>
      <c r="BK9" s="256">
        <v>52.94</v>
      </c>
      <c r="BL9" s="254">
        <f t="shared" si="16"/>
        <v>0.52939999999999998</v>
      </c>
      <c r="BM9" s="332">
        <f t="shared" si="17"/>
        <v>1.2023387346237659</v>
      </c>
      <c r="BN9" s="333">
        <v>85.2</v>
      </c>
      <c r="BO9" s="254">
        <f t="shared" si="18"/>
        <v>1.0289855072463769</v>
      </c>
      <c r="BP9" s="263">
        <v>56.93207126948775</v>
      </c>
      <c r="BQ9" s="254">
        <f t="shared" si="19"/>
        <v>1.4597966992176346</v>
      </c>
      <c r="BR9" s="332">
        <f t="shared" si="20"/>
        <v>1.2443911032320059</v>
      </c>
      <c r="BS9" s="264">
        <v>0.23529411764705882</v>
      </c>
      <c r="BT9" s="265">
        <f t="shared" si="60"/>
        <v>0.51150895140664954</v>
      </c>
      <c r="BU9" s="266">
        <v>0.47058823529411764</v>
      </c>
      <c r="BV9" s="267">
        <f t="shared" si="21"/>
        <v>0.87145969498910669</v>
      </c>
      <c r="BW9" s="268">
        <v>0.35294117647058826</v>
      </c>
      <c r="BX9" s="267">
        <f t="shared" si="22"/>
        <v>0.67873303167420818</v>
      </c>
      <c r="BY9" s="267">
        <v>70.599999999999994</v>
      </c>
      <c r="BZ9" s="267">
        <f t="shared" si="23"/>
        <v>0.84774255523535058</v>
      </c>
      <c r="CA9" s="269">
        <v>2</v>
      </c>
      <c r="CB9" s="270">
        <v>1</v>
      </c>
      <c r="CC9" s="271">
        <f t="shared" si="24"/>
        <v>0.78188884666106306</v>
      </c>
      <c r="CD9" s="272">
        <v>83.28</v>
      </c>
      <c r="CE9" s="254">
        <f t="shared" si="3"/>
        <v>0.95724137931034481</v>
      </c>
      <c r="CF9" s="272">
        <v>19</v>
      </c>
      <c r="CG9" s="272">
        <v>19</v>
      </c>
      <c r="CH9" s="273">
        <f t="shared" si="25"/>
        <v>1</v>
      </c>
      <c r="CI9" s="274">
        <f t="shared" si="4"/>
        <v>0.97862068965517235</v>
      </c>
      <c r="CJ9" s="336">
        <v>1174</v>
      </c>
      <c r="CK9" s="276">
        <v>12393</v>
      </c>
      <c r="CL9" s="277">
        <f t="shared" si="26"/>
        <v>10.556218057921635</v>
      </c>
      <c r="CM9" s="278">
        <f>CL9/CL25</f>
        <v>1.0556218057921636</v>
      </c>
      <c r="CN9" s="336">
        <v>1349</v>
      </c>
      <c r="CO9" s="279">
        <v>26892</v>
      </c>
      <c r="CP9" s="345">
        <f t="shared" si="27"/>
        <v>19.934766493699037</v>
      </c>
      <c r="CQ9" s="278">
        <f>CP9/CP25</f>
        <v>1.1726333231587669</v>
      </c>
      <c r="CR9" s="280">
        <v>248</v>
      </c>
      <c r="CS9" s="279">
        <v>5867</v>
      </c>
      <c r="CT9" s="277">
        <f t="shared" si="28"/>
        <v>23.657258064516128</v>
      </c>
      <c r="CU9" s="282">
        <f>CT9/CT25</f>
        <v>1.3916034155597723</v>
      </c>
      <c r="CV9" s="283">
        <f>(CM9+CQ9+CU9)/3</f>
        <v>1.206619514836901</v>
      </c>
      <c r="CW9" s="283">
        <v>1</v>
      </c>
      <c r="CX9" s="346">
        <v>0.2</v>
      </c>
      <c r="CY9" s="347">
        <v>0.9</v>
      </c>
      <c r="CZ9" s="272">
        <v>0</v>
      </c>
      <c r="DA9" s="272">
        <v>100</v>
      </c>
      <c r="DB9" s="273">
        <f>DA9/DA25</f>
        <v>1.0001000100010002</v>
      </c>
      <c r="DC9" s="272">
        <v>0</v>
      </c>
      <c r="DD9" s="272">
        <v>100</v>
      </c>
      <c r="DE9" s="273">
        <f>DD9/DD25</f>
        <v>1.0029285513700004</v>
      </c>
      <c r="DF9" s="286">
        <f t="shared" si="31"/>
        <v>1.0015142806855004</v>
      </c>
      <c r="DG9" s="286">
        <f t="shared" si="32"/>
        <v>0.94565534213760594</v>
      </c>
      <c r="DH9" s="287">
        <v>2766</v>
      </c>
      <c r="DI9" s="288">
        <v>1243</v>
      </c>
      <c r="DJ9" s="289">
        <f t="shared" si="33"/>
        <v>4009</v>
      </c>
      <c r="DK9" s="290">
        <v>1881</v>
      </c>
      <c r="DL9" s="291"/>
      <c r="DM9" s="291"/>
      <c r="DN9" s="291">
        <f t="shared" si="61"/>
        <v>0</v>
      </c>
      <c r="DO9" s="292">
        <f t="shared" si="5"/>
        <v>0</v>
      </c>
      <c r="DP9" s="292">
        <f t="shared" si="6"/>
        <v>0</v>
      </c>
      <c r="DQ9" s="293">
        <f t="shared" si="7"/>
        <v>0</v>
      </c>
      <c r="DR9" s="294">
        <v>101.58639689291562</v>
      </c>
      <c r="DS9" s="300">
        <f>DR9/DR25</f>
        <v>1.0150236728465591</v>
      </c>
      <c r="DT9" s="296">
        <v>9.465251788483954</v>
      </c>
      <c r="DU9" s="295">
        <f t="shared" si="34"/>
        <v>0.96014383855194163</v>
      </c>
      <c r="DV9" s="294">
        <v>101.79898418439555</v>
      </c>
      <c r="DW9" s="300">
        <f>DV9/DV25</f>
        <v>1.0148665847638674</v>
      </c>
      <c r="DX9" s="296">
        <v>1.2599822537710734</v>
      </c>
      <c r="DY9" s="295">
        <f t="shared" si="35"/>
        <v>0.89605310413856099</v>
      </c>
      <c r="DZ9" s="297"/>
      <c r="EA9" s="298"/>
      <c r="EB9" s="299"/>
      <c r="EC9" s="298"/>
      <c r="ED9" s="294">
        <v>100.90348877957072</v>
      </c>
      <c r="EE9" s="300">
        <f t="shared" si="36"/>
        <v>1.0223763905997332</v>
      </c>
      <c r="EF9" s="296">
        <v>27.685950413223143</v>
      </c>
      <c r="EG9" s="301">
        <f t="shared" si="37"/>
        <v>1.0567601522515397</v>
      </c>
      <c r="EH9" s="302">
        <f t="shared" si="38"/>
        <v>0.9942039571920338</v>
      </c>
      <c r="EI9" s="303">
        <f t="shared" si="39"/>
        <v>0.9942039571920338</v>
      </c>
      <c r="EJ9" s="304"/>
      <c r="EK9" s="338"/>
      <c r="EL9" s="306">
        <f t="shared" si="40"/>
        <v>0.99225328393398449</v>
      </c>
      <c r="EM9" s="307">
        <v>2969</v>
      </c>
      <c r="EN9" s="307">
        <v>2946</v>
      </c>
      <c r="EO9" s="256">
        <v>1.0044380104087978</v>
      </c>
      <c r="EP9" s="308">
        <f t="shared" si="41"/>
        <v>0.96069469835466181</v>
      </c>
      <c r="EQ9" s="309">
        <v>1094</v>
      </c>
      <c r="ER9" s="309">
        <v>1051</v>
      </c>
      <c r="ES9" s="340">
        <v>0.9857911181636867</v>
      </c>
      <c r="ET9" s="310">
        <v>0.99998276795340812</v>
      </c>
      <c r="EU9" s="311">
        <v>99092.6</v>
      </c>
      <c r="EV9" s="311">
        <v>0</v>
      </c>
      <c r="EW9" s="312">
        <v>0.99998276795340812</v>
      </c>
      <c r="EX9" s="310">
        <v>1</v>
      </c>
      <c r="EY9" s="311">
        <v>388681.7</v>
      </c>
      <c r="EZ9" s="311">
        <v>144.04669999999999</v>
      </c>
      <c r="FA9" s="312">
        <v>1</v>
      </c>
      <c r="FB9" s="313"/>
      <c r="FC9" s="313"/>
      <c r="FD9" s="313"/>
      <c r="FE9" s="313"/>
      <c r="FF9" s="314"/>
      <c r="FG9" s="311">
        <v>0</v>
      </c>
      <c r="FH9" s="256">
        <v>0</v>
      </c>
      <c r="FI9" s="311">
        <v>0</v>
      </c>
      <c r="FJ9" s="256">
        <v>0</v>
      </c>
      <c r="FK9" s="315">
        <f t="shared" si="42"/>
        <v>0.66503531608764876</v>
      </c>
      <c r="FL9" s="256">
        <v>0.66512417061428109</v>
      </c>
      <c r="FM9" s="261">
        <v>273</v>
      </c>
      <c r="FN9" s="261">
        <v>42</v>
      </c>
      <c r="FO9" s="311">
        <f t="shared" si="43"/>
        <v>6.5</v>
      </c>
      <c r="FP9" s="316">
        <f t="shared" si="44"/>
        <v>6.4935064935064943E-2</v>
      </c>
      <c r="FQ9" s="261">
        <v>617</v>
      </c>
      <c r="FR9" s="317">
        <v>318</v>
      </c>
      <c r="FS9" s="316">
        <f t="shared" si="45"/>
        <v>51.539708265802261</v>
      </c>
      <c r="FT9" s="316">
        <f t="shared" si="46"/>
        <v>1.7299750341646538</v>
      </c>
      <c r="FU9" s="318">
        <f>'[2]РЕЙТИНГ моу'!$K$9</f>
        <v>100.90348877957072</v>
      </c>
      <c r="FV9" s="300">
        <f t="shared" si="47"/>
        <v>44.418590129980082</v>
      </c>
      <c r="FW9" s="318">
        <f>'[2]РЕЙТИНГ моу'!$Q$9</f>
        <v>27.685950413223143</v>
      </c>
      <c r="FX9" s="300">
        <f t="shared" si="48"/>
        <v>20.367550516107688</v>
      </c>
      <c r="FY9" s="319">
        <f>(FO9+FS9)/2</f>
        <v>29.019854132901131</v>
      </c>
      <c r="FZ9" s="256">
        <f>FY9/$GE$25</f>
        <v>17.556758692016519</v>
      </c>
      <c r="GA9" s="296">
        <v>0</v>
      </c>
      <c r="GB9" s="296" t="e">
        <f>GA9/GA27</f>
        <v>#DIV/0!</v>
      </c>
      <c r="GC9" s="296">
        <v>0</v>
      </c>
      <c r="GD9" s="296" t="e">
        <f>GC9/GC27</f>
        <v>#DIV/0!</v>
      </c>
      <c r="GE9" s="320">
        <v>0</v>
      </c>
      <c r="GF9" s="320" t="e">
        <f>GE9/GE27</f>
        <v>#DIV/0!</v>
      </c>
      <c r="GG9" s="321">
        <f t="shared" si="51"/>
        <v>0</v>
      </c>
      <c r="GH9" s="321" t="e">
        <f t="shared" si="52"/>
        <v>#DIV/0!</v>
      </c>
      <c r="GI9" s="321" t="e">
        <f>GG9/$GL$27</f>
        <v>#DIV/0!</v>
      </c>
      <c r="GJ9" s="322">
        <f t="shared" si="53"/>
        <v>0.82966406390315739</v>
      </c>
      <c r="GK9" s="323">
        <f t="shared" si="54"/>
        <v>0.88765970302038166</v>
      </c>
    </row>
    <row r="10" spans="1:193" s="31" customFormat="1" x14ac:dyDescent="0.25">
      <c r="A10" s="228" t="s">
        <v>16</v>
      </c>
      <c r="B10" s="229">
        <v>7</v>
      </c>
      <c r="C10" s="230">
        <v>76.27</v>
      </c>
      <c r="D10" s="230">
        <v>87.65</v>
      </c>
      <c r="E10" s="348">
        <f>D10/D25</f>
        <v>1.0077029202115428</v>
      </c>
      <c r="F10" s="96">
        <v>6</v>
      </c>
      <c r="G10" s="96">
        <v>2</v>
      </c>
      <c r="H10" s="233">
        <f t="shared" si="0"/>
        <v>33.333333333333336</v>
      </c>
      <c r="I10" s="234">
        <f t="shared" si="1"/>
        <v>66.666666666666657</v>
      </c>
      <c r="J10" s="325">
        <f>I10/H25</f>
        <v>1.4847809948032664</v>
      </c>
      <c r="K10" s="239">
        <v>5</v>
      </c>
      <c r="L10" s="344">
        <v>1.92</v>
      </c>
      <c r="M10" s="238">
        <f>K10/K25</f>
        <v>0.74626865671641784</v>
      </c>
      <c r="N10" s="327">
        <v>42.9</v>
      </c>
      <c r="O10" s="327">
        <v>62.5</v>
      </c>
      <c r="P10" s="240">
        <f>O10/O25</f>
        <v>1.3102725366876309</v>
      </c>
      <c r="Q10" s="242">
        <f t="shared" si="8"/>
        <v>1.0282705967020243</v>
      </c>
      <c r="R10" s="239">
        <v>4</v>
      </c>
      <c r="S10" s="239">
        <v>6</v>
      </c>
      <c r="T10" s="241">
        <v>378</v>
      </c>
      <c r="U10" s="241">
        <f t="shared" si="9"/>
        <v>63</v>
      </c>
      <c r="V10" s="238">
        <f t="shared" ref="V10" si="64">U10/$U$24</f>
        <v>0.63</v>
      </c>
      <c r="W10" s="243">
        <v>32</v>
      </c>
      <c r="X10" s="328">
        <v>38</v>
      </c>
      <c r="Y10" s="244">
        <f t="shared" si="55"/>
        <v>0.84210526315789469</v>
      </c>
      <c r="Z10" s="245">
        <f>Y10/Y25</f>
        <v>0.84210526315789469</v>
      </c>
      <c r="AA10" s="329">
        <v>10</v>
      </c>
      <c r="AB10" s="329">
        <v>8</v>
      </c>
      <c r="AC10" s="329">
        <v>0</v>
      </c>
      <c r="AD10" s="329">
        <v>0</v>
      </c>
      <c r="AE10" s="244">
        <v>0</v>
      </c>
      <c r="AF10" s="238">
        <f>AE10/AE25</f>
        <v>0</v>
      </c>
      <c r="AG10" s="238">
        <f t="shared" si="10"/>
        <v>0.42105263157894735</v>
      </c>
      <c r="AH10" s="247">
        <f t="shared" si="11"/>
        <v>0.89102605577105953</v>
      </c>
      <c r="AI10" s="243">
        <v>3</v>
      </c>
      <c r="AJ10" s="248">
        <f>AI10/AI25</f>
        <v>0.33333333333333331</v>
      </c>
      <c r="AK10" s="243">
        <v>3</v>
      </c>
      <c r="AL10" s="243">
        <v>22</v>
      </c>
      <c r="AM10" s="237">
        <f t="shared" si="12"/>
        <v>0.13636363636363635</v>
      </c>
      <c r="AN10" s="238">
        <f>AM25/AM10</f>
        <v>0.73333333333333339</v>
      </c>
      <c r="AO10" s="249">
        <f t="shared" si="2"/>
        <v>0.53333333333333333</v>
      </c>
      <c r="AP10" s="230">
        <v>31</v>
      </c>
      <c r="AQ10" s="230">
        <v>0</v>
      </c>
      <c r="AR10" s="230">
        <v>2439</v>
      </c>
      <c r="AS10" s="250">
        <f>(AP10+AQ10)/AR10</f>
        <v>1.2710127101271012E-2</v>
      </c>
      <c r="AT10" s="251">
        <f>AS10/AS25</f>
        <v>0.89985033267066372</v>
      </c>
      <c r="AU10" s="252">
        <v>15</v>
      </c>
      <c r="AV10" s="252">
        <v>10</v>
      </c>
      <c r="AW10" s="252">
        <v>3</v>
      </c>
      <c r="AX10" s="253">
        <v>0.3</v>
      </c>
      <c r="AY10" s="254">
        <f t="shared" si="57"/>
        <v>0.87976539589442837</v>
      </c>
      <c r="AZ10" s="255">
        <v>77</v>
      </c>
      <c r="BA10" s="252">
        <v>0</v>
      </c>
      <c r="BB10" s="256">
        <f t="shared" si="63"/>
        <v>0</v>
      </c>
      <c r="BC10" s="254">
        <f t="shared" si="58"/>
        <v>0</v>
      </c>
      <c r="BD10" s="257">
        <v>0.1522</v>
      </c>
      <c r="BE10" s="254">
        <f t="shared" si="14"/>
        <v>1.1918092478759641</v>
      </c>
      <c r="BF10" s="230">
        <v>182</v>
      </c>
      <c r="BG10" s="259">
        <f t="shared" si="59"/>
        <v>0.20177383592017739</v>
      </c>
      <c r="BH10" s="260">
        <f t="shared" si="15"/>
        <v>0.56048287755604831</v>
      </c>
      <c r="BI10" s="261">
        <v>93</v>
      </c>
      <c r="BJ10" s="230">
        <f t="shared" si="62"/>
        <v>0.93</v>
      </c>
      <c r="BK10" s="256">
        <v>73.33</v>
      </c>
      <c r="BL10" s="254">
        <f t="shared" si="16"/>
        <v>0.73329999999999995</v>
      </c>
      <c r="BM10" s="262">
        <f t="shared" si="17"/>
        <v>0.74217255057101483</v>
      </c>
      <c r="BN10" s="333">
        <v>60.1</v>
      </c>
      <c r="BO10" s="254">
        <f t="shared" si="18"/>
        <v>0.72584541062801933</v>
      </c>
      <c r="BP10" s="263">
        <v>17.220708446866485</v>
      </c>
      <c r="BQ10" s="254">
        <f t="shared" si="19"/>
        <v>0.44155662684273039</v>
      </c>
      <c r="BR10" s="262">
        <f t="shared" si="20"/>
        <v>0.58370101873537483</v>
      </c>
      <c r="BS10" s="264">
        <v>0.33333333333333331</v>
      </c>
      <c r="BT10" s="265">
        <f t="shared" si="60"/>
        <v>0.72463768115942018</v>
      </c>
      <c r="BU10" s="266">
        <v>0.2</v>
      </c>
      <c r="BV10" s="267">
        <f t="shared" si="21"/>
        <v>0.37037037037037035</v>
      </c>
      <c r="BW10" s="268">
        <v>0.46666666666666667</v>
      </c>
      <c r="BX10" s="267">
        <f t="shared" si="22"/>
        <v>0.89743589743589747</v>
      </c>
      <c r="BY10" s="267">
        <v>40</v>
      </c>
      <c r="BZ10" s="267">
        <f t="shared" si="23"/>
        <v>0.48030739673390971</v>
      </c>
      <c r="CA10" s="269">
        <v>2</v>
      </c>
      <c r="CB10" s="270">
        <v>1</v>
      </c>
      <c r="CC10" s="271">
        <f t="shared" si="24"/>
        <v>0.69455026913991946</v>
      </c>
      <c r="CD10" s="272">
        <v>83.54</v>
      </c>
      <c r="CE10" s="254">
        <f t="shared" si="3"/>
        <v>0.96022988505747131</v>
      </c>
      <c r="CF10" s="272">
        <v>16</v>
      </c>
      <c r="CG10" s="272">
        <v>4</v>
      </c>
      <c r="CH10" s="273">
        <f t="shared" si="25"/>
        <v>0.25</v>
      </c>
      <c r="CI10" s="274">
        <f t="shared" si="4"/>
        <v>0.60511494252873566</v>
      </c>
      <c r="CJ10" s="336">
        <v>1086</v>
      </c>
      <c r="CK10" s="276">
        <v>7678</v>
      </c>
      <c r="CL10" s="277">
        <f t="shared" si="26"/>
        <v>7.0699815837937381</v>
      </c>
      <c r="CM10" s="278">
        <f>CL10/CL25</f>
        <v>0.70699815837937385</v>
      </c>
      <c r="CN10" s="336">
        <v>1218</v>
      </c>
      <c r="CO10" s="279">
        <v>16620</v>
      </c>
      <c r="CP10" s="277">
        <f t="shared" si="27"/>
        <v>13.645320197044335</v>
      </c>
      <c r="CQ10" s="278">
        <f>CP10/CP25</f>
        <v>0.8026658939437844</v>
      </c>
      <c r="CR10" s="280">
        <v>179</v>
      </c>
      <c r="CS10" s="279">
        <v>2914</v>
      </c>
      <c r="CT10" s="277">
        <f t="shared" si="28"/>
        <v>16.279329608938546</v>
      </c>
      <c r="CU10" s="282">
        <f>CT10/CT25</f>
        <v>0.95760762405520861</v>
      </c>
      <c r="CV10" s="283">
        <f t="shared" ref="CV10:CV23" si="65">(CM10+CQ10+CU10)/3</f>
        <v>0.82242389212612232</v>
      </c>
      <c r="CW10" s="283">
        <v>0.82242389212612232</v>
      </c>
      <c r="CX10" s="284"/>
      <c r="CY10" s="347">
        <f>CW10/CW25</f>
        <v>0.82242389212612232</v>
      </c>
      <c r="CZ10" s="272">
        <v>0</v>
      </c>
      <c r="DA10" s="272">
        <v>100</v>
      </c>
      <c r="DB10" s="273">
        <f>DA10/DA25</f>
        <v>1.0001000100010002</v>
      </c>
      <c r="DC10" s="272">
        <v>0</v>
      </c>
      <c r="DD10" s="272">
        <v>100</v>
      </c>
      <c r="DE10" s="273">
        <f>DD10/DD25</f>
        <v>1.0029285513700004</v>
      </c>
      <c r="DF10" s="286">
        <f t="shared" si="31"/>
        <v>1.0015142806855004</v>
      </c>
      <c r="DG10" s="286">
        <f t="shared" si="32"/>
        <v>0.76461547367806704</v>
      </c>
      <c r="DH10" s="287">
        <v>2454</v>
      </c>
      <c r="DI10" s="288">
        <v>831</v>
      </c>
      <c r="DJ10" s="289">
        <f t="shared" si="33"/>
        <v>3285</v>
      </c>
      <c r="DK10" s="290">
        <v>0</v>
      </c>
      <c r="DL10" s="291"/>
      <c r="DM10" s="291"/>
      <c r="DN10" s="291">
        <f t="shared" si="61"/>
        <v>0</v>
      </c>
      <c r="DO10" s="292">
        <f t="shared" si="5"/>
        <v>0</v>
      </c>
      <c r="DP10" s="292">
        <f t="shared" si="6"/>
        <v>0</v>
      </c>
      <c r="DQ10" s="293">
        <f t="shared" si="7"/>
        <v>0</v>
      </c>
      <c r="DR10" s="294">
        <v>97.031338512536152</v>
      </c>
      <c r="DS10" s="295">
        <f>DR10/DR25</f>
        <v>0.96951076729329899</v>
      </c>
      <c r="DT10" s="296">
        <v>9.2641050867156149</v>
      </c>
      <c r="DU10" s="295">
        <f t="shared" si="34"/>
        <v>0.98099094299863621</v>
      </c>
      <c r="DV10" s="294">
        <v>98.825402031928022</v>
      </c>
      <c r="DW10" s="295">
        <f>DV10/DV25</f>
        <v>0.9852219946162567</v>
      </c>
      <c r="DX10" s="296">
        <v>0.94847112117780297</v>
      </c>
      <c r="DY10" s="300">
        <f t="shared" si="35"/>
        <v>1.1903483242052479</v>
      </c>
      <c r="DZ10" s="297"/>
      <c r="EA10" s="316"/>
      <c r="EB10" s="299"/>
      <c r="EC10" s="298"/>
      <c r="ED10" s="294">
        <v>103.47685974474349</v>
      </c>
      <c r="EE10" s="300">
        <f t="shared" si="36"/>
        <v>1.0484503524703179</v>
      </c>
      <c r="EF10" s="296">
        <v>20</v>
      </c>
      <c r="EG10" s="349">
        <f t="shared" si="37"/>
        <v>0.76339091595484354</v>
      </c>
      <c r="EH10" s="302">
        <f t="shared" si="38"/>
        <v>0.98965221625643351</v>
      </c>
      <c r="EI10" s="303">
        <f t="shared" si="39"/>
        <v>0.98965221625643351</v>
      </c>
      <c r="EJ10" s="304"/>
      <c r="EK10" s="338"/>
      <c r="EL10" s="306">
        <f t="shared" si="40"/>
        <v>1.0086330935251799</v>
      </c>
      <c r="EM10" s="307">
        <v>2780</v>
      </c>
      <c r="EN10" s="307">
        <v>2804</v>
      </c>
      <c r="EO10" s="256">
        <v>1</v>
      </c>
      <c r="EP10" s="308">
        <f t="shared" si="41"/>
        <v>1.2782426778242677</v>
      </c>
      <c r="EQ10" s="309">
        <v>478</v>
      </c>
      <c r="ER10" s="309">
        <v>611</v>
      </c>
      <c r="ES10" s="256">
        <v>1</v>
      </c>
      <c r="ET10" s="310">
        <v>1</v>
      </c>
      <c r="EU10" s="311">
        <v>34577.800000000003</v>
      </c>
      <c r="EV10" s="311">
        <v>0</v>
      </c>
      <c r="EW10" s="312">
        <v>1</v>
      </c>
      <c r="EX10" s="310">
        <v>1</v>
      </c>
      <c r="EY10" s="311">
        <v>211593.4</v>
      </c>
      <c r="EZ10" s="311">
        <v>0</v>
      </c>
      <c r="FA10" s="312">
        <v>1</v>
      </c>
      <c r="FB10" s="313"/>
      <c r="FC10" s="313"/>
      <c r="FD10" s="313"/>
      <c r="FE10" s="313"/>
      <c r="FF10" s="314"/>
      <c r="FG10" s="311">
        <v>1</v>
      </c>
      <c r="FH10" s="314">
        <v>1</v>
      </c>
      <c r="FI10" s="311">
        <v>1</v>
      </c>
      <c r="FJ10" s="314">
        <v>1</v>
      </c>
      <c r="FK10" s="315">
        <f t="shared" si="42"/>
        <v>1</v>
      </c>
      <c r="FL10" s="314">
        <v>1.0001336087339769</v>
      </c>
      <c r="FM10" s="261">
        <v>234</v>
      </c>
      <c r="FN10" s="261">
        <v>24</v>
      </c>
      <c r="FO10" s="311">
        <f t="shared" si="43"/>
        <v>9.75</v>
      </c>
      <c r="FP10" s="314">
        <f t="shared" si="44"/>
        <v>9.7402597402597407E-2</v>
      </c>
      <c r="FQ10" s="261">
        <v>514</v>
      </c>
      <c r="FR10" s="317">
        <v>270</v>
      </c>
      <c r="FS10" s="316">
        <f t="shared" si="45"/>
        <v>52.529182879377437</v>
      </c>
      <c r="FT10" s="256">
        <f t="shared" si="46"/>
        <v>1.7631876082366063</v>
      </c>
      <c r="FU10" s="318">
        <f>'[2]РЕЙТИНГ моу'!$K$10</f>
        <v>103.47685974474349</v>
      </c>
      <c r="FV10" s="300">
        <f t="shared" si="47"/>
        <v>45.551410328140989</v>
      </c>
      <c r="FW10" s="318">
        <f>'[2]РЕЙТИНГ моу'!$Q$10</f>
        <v>20</v>
      </c>
      <c r="FX10" s="296">
        <f t="shared" si="48"/>
        <v>14.713275298203165</v>
      </c>
      <c r="FY10" s="319">
        <f t="shared" si="49"/>
        <v>31.139591439688719</v>
      </c>
      <c r="FZ10" s="339">
        <f t="shared" si="50"/>
        <v>18.839181278129438</v>
      </c>
      <c r="GA10" s="296">
        <v>0</v>
      </c>
      <c r="GB10" s="296" t="e">
        <f>GA10/GA27</f>
        <v>#DIV/0!</v>
      </c>
      <c r="GC10" s="296">
        <v>0</v>
      </c>
      <c r="GD10" s="296" t="e">
        <f>GC10/GC27</f>
        <v>#DIV/0!</v>
      </c>
      <c r="GE10" s="320">
        <v>0</v>
      </c>
      <c r="GF10" s="320" t="e">
        <f>GE10/GE27</f>
        <v>#DIV/0!</v>
      </c>
      <c r="GG10" s="321">
        <f t="shared" si="51"/>
        <v>0</v>
      </c>
      <c r="GH10" s="321" t="e">
        <f t="shared" si="52"/>
        <v>#DIV/0!</v>
      </c>
      <c r="GI10" s="321" t="e">
        <f>GG10/$GL$27</f>
        <v>#DIV/0!</v>
      </c>
      <c r="GJ10" s="322">
        <f t="shared" si="53"/>
        <v>0.99489291249520528</v>
      </c>
      <c r="GK10" s="323">
        <f t="shared" si="54"/>
        <v>0.87975419308663616</v>
      </c>
    </row>
    <row r="11" spans="1:193" s="31" customFormat="1" x14ac:dyDescent="0.25">
      <c r="A11" s="228" t="s">
        <v>17</v>
      </c>
      <c r="B11" s="229">
        <v>8</v>
      </c>
      <c r="C11" s="230">
        <v>82.71</v>
      </c>
      <c r="D11" s="230">
        <v>93.71</v>
      </c>
      <c r="E11" s="348">
        <f>D11/D25</f>
        <v>1.0773741089905724</v>
      </c>
      <c r="F11" s="96">
        <v>33</v>
      </c>
      <c r="G11" s="96">
        <v>16</v>
      </c>
      <c r="H11" s="233">
        <f t="shared" si="0"/>
        <v>48.484848484848484</v>
      </c>
      <c r="I11" s="234">
        <f t="shared" si="1"/>
        <v>51.515151515151516</v>
      </c>
      <c r="J11" s="325">
        <f>I11/H25</f>
        <v>1.147330768711615</v>
      </c>
      <c r="K11" s="236">
        <v>5.5</v>
      </c>
      <c r="L11" s="326">
        <v>4.2699999999999996</v>
      </c>
      <c r="M11" s="238">
        <f>L11/L25</f>
        <v>1.3219814241486068</v>
      </c>
      <c r="N11" s="327">
        <v>53.9</v>
      </c>
      <c r="O11" s="327">
        <v>45.45</v>
      </c>
      <c r="P11" s="240">
        <f>O11/O25</f>
        <v>0.95283018867924529</v>
      </c>
      <c r="Q11" s="242">
        <f t="shared" si="8"/>
        <v>1.1374058064139261</v>
      </c>
      <c r="R11" s="239">
        <v>0</v>
      </c>
      <c r="S11" s="239">
        <v>1</v>
      </c>
      <c r="T11" s="241">
        <v>683</v>
      </c>
      <c r="U11" s="241">
        <f t="shared" si="9"/>
        <v>683</v>
      </c>
      <c r="V11" s="238">
        <f>U24/$U$11</f>
        <v>0.14641288433382138</v>
      </c>
      <c r="W11" s="243">
        <v>86</v>
      </c>
      <c r="X11" s="328">
        <v>89</v>
      </c>
      <c r="Y11" s="244">
        <f t="shared" si="55"/>
        <v>0.9662921348314607</v>
      </c>
      <c r="Z11" s="245">
        <f>Y11/Y25</f>
        <v>0.9662921348314607</v>
      </c>
      <c r="AA11" s="329">
        <v>17</v>
      </c>
      <c r="AB11" s="329">
        <v>3</v>
      </c>
      <c r="AC11" s="329">
        <v>3</v>
      </c>
      <c r="AD11" s="329">
        <v>3</v>
      </c>
      <c r="AE11" s="244">
        <f t="shared" si="56"/>
        <v>1</v>
      </c>
      <c r="AF11" s="238">
        <f>AE11/AE25</f>
        <v>2.0833333333333335</v>
      </c>
      <c r="AG11" s="330">
        <f t="shared" si="10"/>
        <v>1.5248127340823971</v>
      </c>
      <c r="AH11" s="247">
        <f t="shared" si="11"/>
        <v>0.98899054838543998</v>
      </c>
      <c r="AI11" s="243">
        <v>0</v>
      </c>
      <c r="AJ11" s="248">
        <f>AI11/AI25</f>
        <v>0</v>
      </c>
      <c r="AK11" s="243">
        <v>25</v>
      </c>
      <c r="AL11" s="243">
        <v>25</v>
      </c>
      <c r="AM11" s="237">
        <f t="shared" si="12"/>
        <v>1</v>
      </c>
      <c r="AN11" s="238">
        <f>AM25/AM11</f>
        <v>0.1</v>
      </c>
      <c r="AO11" s="249">
        <f t="shared" si="2"/>
        <v>0.05</v>
      </c>
      <c r="AP11" s="230">
        <v>65</v>
      </c>
      <c r="AQ11" s="230">
        <v>2</v>
      </c>
      <c r="AR11" s="230">
        <v>5258</v>
      </c>
      <c r="AS11" s="250">
        <f t="shared" si="13"/>
        <v>1.2742487637885127E-2</v>
      </c>
      <c r="AT11" s="251">
        <f>AS11/AS25</f>
        <v>0.90214139076989397</v>
      </c>
      <c r="AU11" s="252">
        <v>14</v>
      </c>
      <c r="AV11" s="252">
        <v>14</v>
      </c>
      <c r="AW11" s="252">
        <v>5</v>
      </c>
      <c r="AX11" s="253">
        <v>0.36</v>
      </c>
      <c r="AY11" s="254">
        <f t="shared" si="57"/>
        <v>1.055718475073314</v>
      </c>
      <c r="AZ11" s="255">
        <v>272</v>
      </c>
      <c r="BA11" s="252">
        <v>1</v>
      </c>
      <c r="BB11" s="256">
        <f t="shared" si="63"/>
        <v>0.36764705882352944</v>
      </c>
      <c r="BC11" s="254">
        <f t="shared" si="58"/>
        <v>0.53282182438192671</v>
      </c>
      <c r="BD11" s="257">
        <v>2.8000000000000001E-2</v>
      </c>
      <c r="BE11" s="254">
        <f>BD11/$BD$25</f>
        <v>0.21925531498375159</v>
      </c>
      <c r="BF11" s="230">
        <v>396</v>
      </c>
      <c r="BG11" s="259">
        <f t="shared" si="59"/>
        <v>0.43902439024390244</v>
      </c>
      <c r="BH11" s="260">
        <f t="shared" si="15"/>
        <v>1.2195121951219512</v>
      </c>
      <c r="BI11" s="230">
        <v>100</v>
      </c>
      <c r="BJ11" s="230">
        <f t="shared" si="62"/>
        <v>1</v>
      </c>
      <c r="BK11" s="256">
        <v>86.67</v>
      </c>
      <c r="BL11" s="254">
        <f t="shared" si="16"/>
        <v>0.86670000000000003</v>
      </c>
      <c r="BM11" s="262">
        <f t="shared" si="17"/>
        <v>0.82802131433297677</v>
      </c>
      <c r="BN11" s="333">
        <v>100</v>
      </c>
      <c r="BO11" s="254">
        <f t="shared" si="18"/>
        <v>1.2077294685990339</v>
      </c>
      <c r="BP11" s="263">
        <v>72.019534616489508</v>
      </c>
      <c r="BQ11" s="254">
        <f t="shared" si="19"/>
        <v>1.8466547337561412</v>
      </c>
      <c r="BR11" s="332">
        <f t="shared" si="20"/>
        <v>1.5271921011775875</v>
      </c>
      <c r="BS11" s="264">
        <v>0.8</v>
      </c>
      <c r="BT11" s="265">
        <f t="shared" si="60"/>
        <v>1.7391304347826086</v>
      </c>
      <c r="BU11" s="266">
        <v>0.26666666666666666</v>
      </c>
      <c r="BV11" s="267">
        <f t="shared" si="21"/>
        <v>0.49382716049382713</v>
      </c>
      <c r="BW11" s="268">
        <v>0.8</v>
      </c>
      <c r="BX11" s="267">
        <f t="shared" si="22"/>
        <v>1.5384615384615385</v>
      </c>
      <c r="BY11" s="267">
        <v>100</v>
      </c>
      <c r="BZ11" s="267">
        <f t="shared" si="23"/>
        <v>1.2007684918347743</v>
      </c>
      <c r="CA11" s="269">
        <v>1</v>
      </c>
      <c r="CB11" s="270">
        <v>1</v>
      </c>
      <c r="CC11" s="335">
        <f t="shared" si="24"/>
        <v>1.1944375251145498</v>
      </c>
      <c r="CD11" s="272">
        <v>96.26</v>
      </c>
      <c r="CE11" s="254">
        <f t="shared" si="3"/>
        <v>1.1064367816091956</v>
      </c>
      <c r="CF11" s="272">
        <v>20</v>
      </c>
      <c r="CG11" s="272">
        <v>20</v>
      </c>
      <c r="CH11" s="273">
        <f t="shared" si="25"/>
        <v>1</v>
      </c>
      <c r="CI11" s="350">
        <f t="shared" si="4"/>
        <v>1.0532183908045978</v>
      </c>
      <c r="CJ11" s="336">
        <v>2137</v>
      </c>
      <c r="CK11" s="276">
        <v>17580</v>
      </c>
      <c r="CL11" s="277">
        <f t="shared" si="26"/>
        <v>8.2264857276555912</v>
      </c>
      <c r="CM11" s="278">
        <f>CL11/CL25</f>
        <v>0.82264857276555914</v>
      </c>
      <c r="CN11" s="336">
        <v>2652</v>
      </c>
      <c r="CO11" s="279">
        <v>40658</v>
      </c>
      <c r="CP11" s="277">
        <f t="shared" si="27"/>
        <v>15.33107088989442</v>
      </c>
      <c r="CQ11" s="278">
        <f>CP11/CP25</f>
        <v>0.90182769940555407</v>
      </c>
      <c r="CR11" s="280">
        <v>615</v>
      </c>
      <c r="CS11" s="279">
        <v>11009</v>
      </c>
      <c r="CT11" s="277">
        <f t="shared" si="28"/>
        <v>17.900813008130083</v>
      </c>
      <c r="CU11" s="282">
        <f>CT11/CT25</f>
        <v>1.0529890004782401</v>
      </c>
      <c r="CV11" s="283">
        <f t="shared" si="65"/>
        <v>0.92582175754978435</v>
      </c>
      <c r="CW11" s="283">
        <v>0.92582175754978435</v>
      </c>
      <c r="CX11" s="284"/>
      <c r="CY11" s="347">
        <f>CW11/CW25</f>
        <v>0.92582175754978435</v>
      </c>
      <c r="CZ11" s="272">
        <v>0</v>
      </c>
      <c r="DA11" s="272">
        <v>100</v>
      </c>
      <c r="DB11" s="273">
        <f>DA11/DA25</f>
        <v>1.0001000100010002</v>
      </c>
      <c r="DC11" s="272">
        <v>0</v>
      </c>
      <c r="DD11" s="272">
        <v>100</v>
      </c>
      <c r="DE11" s="273">
        <f>DD11/DD25</f>
        <v>1.0029285513700004</v>
      </c>
      <c r="DF11" s="286">
        <f t="shared" si="31"/>
        <v>1.0015142806855004</v>
      </c>
      <c r="DG11" s="286">
        <f t="shared" si="32"/>
        <v>0.96073000300455647</v>
      </c>
      <c r="DH11" s="287">
        <v>5419</v>
      </c>
      <c r="DI11" s="288">
        <v>2317</v>
      </c>
      <c r="DJ11" s="289">
        <f t="shared" si="33"/>
        <v>7736</v>
      </c>
      <c r="DK11" s="290">
        <v>7768.4</v>
      </c>
      <c r="DL11" s="291" t="str">
        <f>'[3]2019 год'!$H$34</f>
        <v>931,7</v>
      </c>
      <c r="DM11" s="291" t="str">
        <f>'[3]2019 год'!$H$35</f>
        <v>488,2</v>
      </c>
      <c r="DN11" s="291">
        <f t="shared" si="61"/>
        <v>1419.9</v>
      </c>
      <c r="DO11" s="292">
        <f t="shared" si="5"/>
        <v>0.40211480362537766</v>
      </c>
      <c r="DP11" s="292">
        <f t="shared" si="6"/>
        <v>9.00904225871932E-2</v>
      </c>
      <c r="DQ11" s="293">
        <f t="shared" si="7"/>
        <v>0.18354446742502586</v>
      </c>
      <c r="DR11" s="294">
        <v>98.009920122466696</v>
      </c>
      <c r="DS11" s="295">
        <f>DR11/DR25</f>
        <v>0.97928848882169262</v>
      </c>
      <c r="DT11" s="296">
        <v>9.5814689123165326</v>
      </c>
      <c r="DU11" s="295">
        <f t="shared" si="34"/>
        <v>0.94849790446780124</v>
      </c>
      <c r="DV11" s="294">
        <v>98.543343289797122</v>
      </c>
      <c r="DW11" s="295">
        <f>DV11/DV25</f>
        <v>0.98241006093516348</v>
      </c>
      <c r="DX11" s="296">
        <v>1.355037395512539</v>
      </c>
      <c r="DY11" s="295">
        <f t="shared" si="35"/>
        <v>0.83319546264184485</v>
      </c>
      <c r="DZ11" s="297"/>
      <c r="EA11" s="298"/>
      <c r="EB11" s="299"/>
      <c r="EC11" s="316"/>
      <c r="ED11" s="294">
        <v>100.26796971036282</v>
      </c>
      <c r="EE11" s="300">
        <f t="shared" si="36"/>
        <v>1.0159371713022374</v>
      </c>
      <c r="EF11" s="296">
        <v>29.357798165137616</v>
      </c>
      <c r="EG11" s="301">
        <f t="shared" si="37"/>
        <v>1.1205738215850916</v>
      </c>
      <c r="EH11" s="302">
        <f t="shared" si="38"/>
        <v>0.97998381829230519</v>
      </c>
      <c r="EI11" s="303">
        <f t="shared" si="39"/>
        <v>0.97998381829230519</v>
      </c>
      <c r="EJ11" s="304"/>
      <c r="EK11" s="338"/>
      <c r="EL11" s="306">
        <f t="shared" si="40"/>
        <v>0.98379093615613633</v>
      </c>
      <c r="EM11" s="307">
        <v>6046</v>
      </c>
      <c r="EN11" s="307">
        <v>5948</v>
      </c>
      <c r="EO11" s="256">
        <v>0.99587174622706631</v>
      </c>
      <c r="EP11" s="308">
        <f t="shared" si="41"/>
        <v>0.97586941092973745</v>
      </c>
      <c r="EQ11" s="309">
        <v>1409</v>
      </c>
      <c r="ER11" s="309">
        <v>1375</v>
      </c>
      <c r="ES11" s="256">
        <v>1.0013622427913298</v>
      </c>
      <c r="ET11" s="310">
        <v>0.99982960373806273</v>
      </c>
      <c r="EU11" s="311">
        <v>106507.2</v>
      </c>
      <c r="EV11" s="311">
        <v>0</v>
      </c>
      <c r="EW11" s="351">
        <v>0.99982960373806273</v>
      </c>
      <c r="EX11" s="310">
        <v>0.99867421782193133</v>
      </c>
      <c r="EY11" s="311">
        <v>492281.7</v>
      </c>
      <c r="EZ11" s="311">
        <v>37.073619999999998</v>
      </c>
      <c r="FA11" s="352">
        <v>0.99867421782193133</v>
      </c>
      <c r="FB11" s="313"/>
      <c r="FC11" s="313"/>
      <c r="FD11" s="313"/>
      <c r="FE11" s="313"/>
      <c r="FF11" s="314"/>
      <c r="FG11" s="311">
        <v>1</v>
      </c>
      <c r="FH11" s="314">
        <v>1</v>
      </c>
      <c r="FI11" s="311">
        <v>1</v>
      </c>
      <c r="FJ11" s="314">
        <v>1</v>
      </c>
      <c r="FK11" s="315">
        <f t="shared" si="42"/>
        <v>0.99928963509639834</v>
      </c>
      <c r="FL11" s="314">
        <v>0.99942314891941975</v>
      </c>
      <c r="FM11" s="261">
        <v>361</v>
      </c>
      <c r="FN11" s="261">
        <v>59</v>
      </c>
      <c r="FO11" s="311">
        <f>FM11/FN11</f>
        <v>6.1186440677966099</v>
      </c>
      <c r="FP11" s="316">
        <f t="shared" si="44"/>
        <v>6.1125315362603495E-2</v>
      </c>
      <c r="FQ11" s="261">
        <v>772</v>
      </c>
      <c r="FR11" s="317">
        <v>459</v>
      </c>
      <c r="FS11" s="316">
        <f t="shared" si="45"/>
        <v>59.4559585492228</v>
      </c>
      <c r="FT11" s="314">
        <f t="shared" si="46"/>
        <v>1.9956908446595161</v>
      </c>
      <c r="FU11" s="318">
        <f>'[2]РЕЙТИНГ моу'!$K$11</f>
        <v>100.26796971036282</v>
      </c>
      <c r="FV11" s="318">
        <f t="shared" si="47"/>
        <v>44.138829128687057</v>
      </c>
      <c r="FW11" s="318">
        <f>'[2]РЕЙТИНГ моу'!$Q$11</f>
        <v>29.357798165137616</v>
      </c>
      <c r="FX11" s="300">
        <f t="shared" si="48"/>
        <v>21.597468327637674</v>
      </c>
      <c r="FY11" s="319">
        <f t="shared" si="49"/>
        <v>32.787301308509704</v>
      </c>
      <c r="FZ11" s="339">
        <f t="shared" si="50"/>
        <v>19.836031380437383</v>
      </c>
      <c r="GA11" s="296">
        <v>0.40211480362537766</v>
      </c>
      <c r="GB11" s="296" t="e">
        <f>GA11/GA27</f>
        <v>#DIV/0!</v>
      </c>
      <c r="GC11" s="296">
        <v>9.00904225871932E-2</v>
      </c>
      <c r="GD11" s="296" t="e">
        <f>GC11/GC27</f>
        <v>#DIV/0!</v>
      </c>
      <c r="GE11" s="320">
        <v>0.18354446742502586</v>
      </c>
      <c r="GF11" s="320" t="e">
        <f>GE11/GE27</f>
        <v>#DIV/0!</v>
      </c>
      <c r="GG11" s="321">
        <f t="shared" si="51"/>
        <v>0.22524989787919891</v>
      </c>
      <c r="GH11" s="321" t="e">
        <f t="shared" si="52"/>
        <v>#DIV/0!</v>
      </c>
      <c r="GI11" s="321" t="e">
        <f>GG11/GG26</f>
        <v>#DIV/0!</v>
      </c>
      <c r="GJ11" s="322">
        <f t="shared" si="53"/>
        <v>0.98970348360586247</v>
      </c>
      <c r="GK11" s="323">
        <f t="shared" si="54"/>
        <v>0.97521674330520947</v>
      </c>
    </row>
    <row r="12" spans="1:193" s="31" customFormat="1" x14ac:dyDescent="0.25">
      <c r="A12" s="228" t="s">
        <v>18</v>
      </c>
      <c r="B12" s="229">
        <v>9</v>
      </c>
      <c r="C12" s="230">
        <v>81.41</v>
      </c>
      <c r="D12" s="230">
        <v>81.56</v>
      </c>
      <c r="E12" s="353">
        <f>D12/D25</f>
        <v>0.93768682455736951</v>
      </c>
      <c r="F12" s="96">
        <v>14</v>
      </c>
      <c r="G12" s="96">
        <v>5</v>
      </c>
      <c r="H12" s="233">
        <f t="shared" si="0"/>
        <v>35.714285714285715</v>
      </c>
      <c r="I12" s="234">
        <f t="shared" si="1"/>
        <v>64.285714285714278</v>
      </c>
      <c r="J12" s="325">
        <f>I12/H25</f>
        <v>1.4317531021317211</v>
      </c>
      <c r="K12" s="236">
        <v>5.3</v>
      </c>
      <c r="L12" s="326">
        <v>4.63</v>
      </c>
      <c r="M12" s="238">
        <f>L12/L25</f>
        <v>1.4334365325077398</v>
      </c>
      <c r="N12" s="327">
        <v>36.4</v>
      </c>
      <c r="O12" s="327">
        <v>46.1</v>
      </c>
      <c r="P12" s="240">
        <f>O12/O25</f>
        <v>0.96645702306079662</v>
      </c>
      <c r="Q12" s="242">
        <f t="shared" si="8"/>
        <v>1.1999467777842683</v>
      </c>
      <c r="R12" s="239">
        <v>0</v>
      </c>
      <c r="S12" s="239">
        <v>4</v>
      </c>
      <c r="T12" s="241">
        <v>260</v>
      </c>
      <c r="U12" s="241">
        <f t="shared" si="9"/>
        <v>65</v>
      </c>
      <c r="V12" s="242">
        <f>U24/$U$12</f>
        <v>1.5384615384615385</v>
      </c>
      <c r="W12" s="243">
        <v>21</v>
      </c>
      <c r="X12" s="328">
        <v>21</v>
      </c>
      <c r="Y12" s="244">
        <f t="shared" si="55"/>
        <v>1</v>
      </c>
      <c r="Z12" s="245">
        <f>Y12/Y25</f>
        <v>1</v>
      </c>
      <c r="AA12" s="329">
        <v>8</v>
      </c>
      <c r="AB12" s="329">
        <v>2</v>
      </c>
      <c r="AC12" s="329">
        <v>4</v>
      </c>
      <c r="AD12" s="329">
        <v>4</v>
      </c>
      <c r="AE12" s="244">
        <f t="shared" si="56"/>
        <v>1</v>
      </c>
      <c r="AF12" s="238">
        <f>AE12/AE25</f>
        <v>2.0833333333333335</v>
      </c>
      <c r="AG12" s="330">
        <f t="shared" si="10"/>
        <v>1.5416666666666667</v>
      </c>
      <c r="AH12" s="331">
        <f t="shared" si="11"/>
        <v>1.4279570212610486</v>
      </c>
      <c r="AI12" s="243">
        <v>3</v>
      </c>
      <c r="AJ12" s="248">
        <f>AI12/AI25</f>
        <v>0.33333333333333331</v>
      </c>
      <c r="AK12" s="243">
        <v>9</v>
      </c>
      <c r="AL12" s="243">
        <v>16</v>
      </c>
      <c r="AM12" s="237">
        <f t="shared" si="12"/>
        <v>0.5625</v>
      </c>
      <c r="AN12" s="238">
        <f>AM25/AM12</f>
        <v>0.17777777777777778</v>
      </c>
      <c r="AO12" s="249">
        <f t="shared" si="2"/>
        <v>0.25555555555555554</v>
      </c>
      <c r="AP12" s="230">
        <v>4</v>
      </c>
      <c r="AQ12" s="230">
        <v>0</v>
      </c>
      <c r="AR12" s="230">
        <v>1551</v>
      </c>
      <c r="AS12" s="250">
        <f t="shared" si="13"/>
        <v>2.5789813023855577E-3</v>
      </c>
      <c r="AT12" s="251">
        <f>AS12/AS25</f>
        <v>0.18258646545485735</v>
      </c>
      <c r="AU12" s="252">
        <v>3</v>
      </c>
      <c r="AV12" s="252">
        <v>3</v>
      </c>
      <c r="AW12" s="252">
        <v>2</v>
      </c>
      <c r="AX12" s="253">
        <v>0.67</v>
      </c>
      <c r="AY12" s="254">
        <f t="shared" si="57"/>
        <v>1.9648093841642236</v>
      </c>
      <c r="AZ12" s="255">
        <v>51</v>
      </c>
      <c r="BA12" s="252">
        <v>0</v>
      </c>
      <c r="BB12" s="256">
        <f t="shared" si="63"/>
        <v>0</v>
      </c>
      <c r="BC12" s="254">
        <f t="shared" si="58"/>
        <v>0</v>
      </c>
      <c r="BD12" s="257">
        <v>7.4099999999999999E-2</v>
      </c>
      <c r="BE12" s="254">
        <f t="shared" si="14"/>
        <v>0.58024353001057116</v>
      </c>
      <c r="BF12" s="230">
        <v>199</v>
      </c>
      <c r="BG12" s="259">
        <f t="shared" si="59"/>
        <v>0.22062084257206208</v>
      </c>
      <c r="BH12" s="260">
        <f t="shared" si="15"/>
        <v>0.61283567381128357</v>
      </c>
      <c r="BI12" s="261">
        <v>90</v>
      </c>
      <c r="BJ12" s="230">
        <f t="shared" si="62"/>
        <v>0.9</v>
      </c>
      <c r="BK12" s="256">
        <v>50</v>
      </c>
      <c r="BL12" s="254">
        <f t="shared" si="16"/>
        <v>0.5</v>
      </c>
      <c r="BM12" s="262">
        <f t="shared" si="17"/>
        <v>0.67721072192013376</v>
      </c>
      <c r="BN12" s="333">
        <v>75.8</v>
      </c>
      <c r="BO12" s="254">
        <f t="shared" si="18"/>
        <v>0.91545893719806759</v>
      </c>
      <c r="BP12" s="263">
        <v>56.621880998080613</v>
      </c>
      <c r="BQ12" s="254">
        <f t="shared" si="19"/>
        <v>1.4518431025148875</v>
      </c>
      <c r="BR12" s="332">
        <f t="shared" si="20"/>
        <v>1.1836510198564776</v>
      </c>
      <c r="BS12" s="264">
        <v>0.2</v>
      </c>
      <c r="BT12" s="265">
        <f t="shared" si="60"/>
        <v>0.43478260869565216</v>
      </c>
      <c r="BU12" s="266">
        <v>0.9</v>
      </c>
      <c r="BV12" s="267">
        <f t="shared" si="21"/>
        <v>1.6666666666666665</v>
      </c>
      <c r="BW12" s="268">
        <v>0.7</v>
      </c>
      <c r="BX12" s="267">
        <f t="shared" si="22"/>
        <v>1.346153846153846</v>
      </c>
      <c r="BY12" s="267">
        <v>90</v>
      </c>
      <c r="BZ12" s="267">
        <f t="shared" si="23"/>
        <v>1.0806916426512969</v>
      </c>
      <c r="CA12" s="269">
        <v>1</v>
      </c>
      <c r="CB12" s="270">
        <v>1</v>
      </c>
      <c r="CC12" s="335">
        <f t="shared" si="24"/>
        <v>1.1056589528334926</v>
      </c>
      <c r="CD12" s="272">
        <v>87.84</v>
      </c>
      <c r="CE12" s="254">
        <f t="shared" si="3"/>
        <v>1.0096551724137932</v>
      </c>
      <c r="CF12" s="272">
        <v>10</v>
      </c>
      <c r="CG12" s="272">
        <v>10</v>
      </c>
      <c r="CH12" s="273">
        <f t="shared" si="25"/>
        <v>1</v>
      </c>
      <c r="CI12" s="350">
        <f t="shared" si="4"/>
        <v>1.0048275862068965</v>
      </c>
      <c r="CJ12" s="275">
        <v>639</v>
      </c>
      <c r="CK12" s="276">
        <v>5550</v>
      </c>
      <c r="CL12" s="277">
        <f t="shared" si="26"/>
        <v>8.6854460093896719</v>
      </c>
      <c r="CM12" s="278">
        <f>CL12/CL25</f>
        <v>0.86854460093896724</v>
      </c>
      <c r="CN12" s="275">
        <v>771</v>
      </c>
      <c r="CO12" s="279">
        <v>10914</v>
      </c>
      <c r="CP12" s="277">
        <f t="shared" si="27"/>
        <v>14.155642023346303</v>
      </c>
      <c r="CQ12" s="278">
        <f>CP12/CP25</f>
        <v>0.83268482490272366</v>
      </c>
      <c r="CR12" s="280">
        <v>110</v>
      </c>
      <c r="CS12" s="279">
        <v>2031</v>
      </c>
      <c r="CT12" s="277">
        <f t="shared" si="28"/>
        <v>18.463636363636365</v>
      </c>
      <c r="CU12" s="282">
        <f>CT12/CT25</f>
        <v>1.0860962566844921</v>
      </c>
      <c r="CV12" s="283">
        <f t="shared" si="65"/>
        <v>0.92910856084206106</v>
      </c>
      <c r="CW12" s="283">
        <v>0.92910856084206106</v>
      </c>
      <c r="CX12" s="284"/>
      <c r="CY12" s="347">
        <f>CW12/CW25</f>
        <v>0.92910856084206106</v>
      </c>
      <c r="CZ12" s="272">
        <v>0</v>
      </c>
      <c r="DA12" s="272">
        <v>100</v>
      </c>
      <c r="DB12" s="273">
        <f>DA12/DA25</f>
        <v>1.0001000100010002</v>
      </c>
      <c r="DC12" s="272">
        <v>0</v>
      </c>
      <c r="DD12" s="272">
        <v>100</v>
      </c>
      <c r="DE12" s="273">
        <f>DD12/DD25</f>
        <v>1.0029285513700004</v>
      </c>
      <c r="DF12" s="286">
        <f t="shared" si="31"/>
        <v>1.0015142806855004</v>
      </c>
      <c r="DG12" s="286">
        <f t="shared" si="32"/>
        <v>0.94701894707983725</v>
      </c>
      <c r="DH12" s="287">
        <v>1552</v>
      </c>
      <c r="DI12" s="288">
        <v>625</v>
      </c>
      <c r="DJ12" s="289">
        <f t="shared" si="33"/>
        <v>2177</v>
      </c>
      <c r="DK12" s="290">
        <v>0</v>
      </c>
      <c r="DL12" s="291"/>
      <c r="DM12" s="291"/>
      <c r="DN12" s="291">
        <f t="shared" si="61"/>
        <v>0</v>
      </c>
      <c r="DO12" s="292">
        <f t="shared" si="5"/>
        <v>0</v>
      </c>
      <c r="DP12" s="292">
        <f t="shared" si="6"/>
        <v>0</v>
      </c>
      <c r="DQ12" s="293">
        <f t="shared" si="7"/>
        <v>0</v>
      </c>
      <c r="DR12" s="294">
        <v>99.928903398063838</v>
      </c>
      <c r="DS12" s="300">
        <f>DR12/DR25</f>
        <v>0.99846244825034491</v>
      </c>
      <c r="DT12" s="296">
        <v>6.0685879007902033</v>
      </c>
      <c r="DU12" s="300">
        <f t="shared" si="34"/>
        <v>1.4975482490534984</v>
      </c>
      <c r="DV12" s="294">
        <v>98.956179134789039</v>
      </c>
      <c r="DW12" s="295">
        <f>DV12/DV25</f>
        <v>0.98652575332081771</v>
      </c>
      <c r="DX12" s="296">
        <v>0.80132939438700157</v>
      </c>
      <c r="DY12" s="300">
        <f t="shared" si="35"/>
        <v>1.4089224949931327</v>
      </c>
      <c r="DZ12" s="297"/>
      <c r="EA12" s="316"/>
      <c r="EB12" s="299"/>
      <c r="EC12" s="316"/>
      <c r="ED12" s="294">
        <v>94.30903378984658</v>
      </c>
      <c r="EE12" s="295">
        <f t="shared" si="36"/>
        <v>0.95555991901969828</v>
      </c>
      <c r="EF12" s="296">
        <v>22.818791946308725</v>
      </c>
      <c r="EG12" s="349">
        <f t="shared" si="37"/>
        <v>0.87098292424378121</v>
      </c>
      <c r="EH12" s="302">
        <f t="shared" si="38"/>
        <v>1.1196669648135458</v>
      </c>
      <c r="EI12" s="342">
        <f t="shared" si="39"/>
        <v>1.1196669648135458</v>
      </c>
      <c r="EJ12" s="304"/>
      <c r="EK12" s="338"/>
      <c r="EL12" s="306">
        <f t="shared" si="40"/>
        <v>0.97814836112708459</v>
      </c>
      <c r="EM12" s="307">
        <v>1739</v>
      </c>
      <c r="EN12" s="307">
        <v>1701</v>
      </c>
      <c r="EO12" s="340">
        <v>0.99015988119469001</v>
      </c>
      <c r="EP12" s="308">
        <f t="shared" si="41"/>
        <v>0.98792270531400961</v>
      </c>
      <c r="EQ12" s="309">
        <v>414</v>
      </c>
      <c r="ER12" s="309">
        <v>409</v>
      </c>
      <c r="ES12" s="256">
        <v>1</v>
      </c>
      <c r="ET12" s="310">
        <v>1</v>
      </c>
      <c r="EU12" s="311">
        <v>31274.799999999999</v>
      </c>
      <c r="EV12" s="311">
        <v>0</v>
      </c>
      <c r="EW12" s="312">
        <v>1</v>
      </c>
      <c r="EX12" s="310">
        <v>1</v>
      </c>
      <c r="EY12" s="311">
        <v>188016.9</v>
      </c>
      <c r="EZ12" s="311">
        <v>0</v>
      </c>
      <c r="FA12" s="312">
        <v>1</v>
      </c>
      <c r="FB12" s="313"/>
      <c r="FC12" s="313"/>
      <c r="FD12" s="313"/>
      <c r="FE12" s="313"/>
      <c r="FF12" s="314"/>
      <c r="FG12" s="311">
        <v>0</v>
      </c>
      <c r="FH12" s="256">
        <v>0</v>
      </c>
      <c r="FI12" s="311">
        <v>0</v>
      </c>
      <c r="FJ12" s="256">
        <v>0</v>
      </c>
      <c r="FK12" s="315">
        <f t="shared" si="42"/>
        <v>0.66502664686578161</v>
      </c>
      <c r="FL12" s="256">
        <v>0.66511550023413024</v>
      </c>
      <c r="FM12" s="261">
        <v>161</v>
      </c>
      <c r="FN12" s="261">
        <v>16</v>
      </c>
      <c r="FO12" s="311">
        <f t="shared" si="43"/>
        <v>10.0625</v>
      </c>
      <c r="FP12" s="314">
        <f t="shared" si="44"/>
        <v>0.10052447552447553</v>
      </c>
      <c r="FQ12" s="261">
        <v>366</v>
      </c>
      <c r="FR12" s="317">
        <v>199</v>
      </c>
      <c r="FS12" s="316">
        <f t="shared" si="45"/>
        <v>54.371584699453557</v>
      </c>
      <c r="FT12" s="314">
        <f t="shared" si="46"/>
        <v>1.8250294241660545</v>
      </c>
      <c r="FU12" s="318">
        <f>'[2]РЕЙТИНГ моу'!$K$12</f>
        <v>94.30903378984658</v>
      </c>
      <c r="FV12" s="296">
        <f t="shared" si="47"/>
        <v>41.51565389990531</v>
      </c>
      <c r="FW12" s="318">
        <f>'[2]РЕЙТИНГ моу'!$Q$12</f>
        <v>22.818791946308725</v>
      </c>
      <c r="FX12" s="296">
        <f t="shared" si="48"/>
        <v>16.786958393923076</v>
      </c>
      <c r="FY12" s="319">
        <f t="shared" si="49"/>
        <v>32.217042349726782</v>
      </c>
      <c r="FZ12" s="339">
        <f t="shared" si="50"/>
        <v>19.491029683135213</v>
      </c>
      <c r="GA12" s="296">
        <v>0</v>
      </c>
      <c r="GB12" s="296" t="e">
        <f>GA12/GA27</f>
        <v>#DIV/0!</v>
      </c>
      <c r="GC12" s="296">
        <v>0</v>
      </c>
      <c r="GD12" s="296" t="e">
        <f>GC12/GC27</f>
        <v>#DIV/0!</v>
      </c>
      <c r="GE12" s="320">
        <v>0</v>
      </c>
      <c r="GF12" s="320" t="e">
        <f>GE12/GE27</f>
        <v>#DIV/0!</v>
      </c>
      <c r="GG12" s="321">
        <f t="shared" si="51"/>
        <v>0</v>
      </c>
      <c r="GH12" s="321" t="e">
        <f t="shared" si="52"/>
        <v>#DIV/0!</v>
      </c>
      <c r="GI12" s="321" t="e">
        <f t="shared" ref="GI12:GI19" si="66">GG12/$GL$27</f>
        <v>#DIV/0!</v>
      </c>
      <c r="GJ12" s="322">
        <f t="shared" si="53"/>
        <v>0.89239123252383801</v>
      </c>
      <c r="GK12" s="323">
        <f t="shared" si="54"/>
        <v>0.91970508980183763</v>
      </c>
    </row>
    <row r="13" spans="1:193" s="31" customFormat="1" x14ac:dyDescent="0.25">
      <c r="A13" s="228" t="s">
        <v>19</v>
      </c>
      <c r="B13" s="229">
        <v>10</v>
      </c>
      <c r="C13" s="230">
        <v>80.959999999999994</v>
      </c>
      <c r="D13" s="230">
        <v>90.6</v>
      </c>
      <c r="E13" s="348">
        <f>D13/D25</f>
        <v>1.0416187629340077</v>
      </c>
      <c r="F13" s="96">
        <v>13</v>
      </c>
      <c r="G13" s="96">
        <v>5</v>
      </c>
      <c r="H13" s="233">
        <f t="shared" si="0"/>
        <v>38.46153846153846</v>
      </c>
      <c r="I13" s="234">
        <f t="shared" si="1"/>
        <v>61.53846153846154</v>
      </c>
      <c r="J13" s="325">
        <f>I13/H25</f>
        <v>1.3705670721260923</v>
      </c>
      <c r="K13" s="236">
        <v>4.8</v>
      </c>
      <c r="L13" s="326">
        <v>4.84</v>
      </c>
      <c r="M13" s="238">
        <f>L13/L25</f>
        <v>1.4984520123839009</v>
      </c>
      <c r="N13" s="239">
        <v>40</v>
      </c>
      <c r="O13" s="239">
        <v>57.14</v>
      </c>
      <c r="P13" s="240">
        <f>O13/O25</f>
        <v>1.1979035639412998</v>
      </c>
      <c r="Q13" s="242">
        <f t="shared" si="8"/>
        <v>1.3481777881626003</v>
      </c>
      <c r="R13" s="239">
        <v>0</v>
      </c>
      <c r="S13" s="239">
        <v>1</v>
      </c>
      <c r="T13" s="241">
        <v>263</v>
      </c>
      <c r="U13" s="241">
        <f t="shared" si="9"/>
        <v>263</v>
      </c>
      <c r="V13" s="238">
        <f>U24/$U$13</f>
        <v>0.38022813688212925</v>
      </c>
      <c r="W13" s="243">
        <v>26</v>
      </c>
      <c r="X13" s="328">
        <v>26</v>
      </c>
      <c r="Y13" s="244">
        <f t="shared" si="55"/>
        <v>1</v>
      </c>
      <c r="Z13" s="245">
        <f>Y13/Y25</f>
        <v>1</v>
      </c>
      <c r="AA13" s="329">
        <v>10</v>
      </c>
      <c r="AB13" s="329">
        <v>1</v>
      </c>
      <c r="AC13" s="329">
        <v>1</v>
      </c>
      <c r="AD13" s="329">
        <v>0</v>
      </c>
      <c r="AE13" s="244">
        <f t="shared" si="56"/>
        <v>0</v>
      </c>
      <c r="AF13" s="238">
        <f>AE13/AE25</f>
        <v>0</v>
      </c>
      <c r="AG13" s="238">
        <f t="shared" si="10"/>
        <v>0.5</v>
      </c>
      <c r="AH13" s="247">
        <f t="shared" si="11"/>
        <v>0.89974324929270555</v>
      </c>
      <c r="AI13" s="243">
        <v>7</v>
      </c>
      <c r="AJ13" s="248">
        <f>AI13/AI25</f>
        <v>0.77777777777777779</v>
      </c>
      <c r="AK13" s="243">
        <v>2</v>
      </c>
      <c r="AL13" s="243">
        <v>13</v>
      </c>
      <c r="AM13" s="237">
        <f t="shared" si="12"/>
        <v>0.15384615384615385</v>
      </c>
      <c r="AN13" s="238">
        <f>AM25/AM13</f>
        <v>0.65</v>
      </c>
      <c r="AO13" s="249">
        <f t="shared" si="2"/>
        <v>0.71388888888888891</v>
      </c>
      <c r="AP13" s="230">
        <v>11</v>
      </c>
      <c r="AQ13" s="230">
        <v>0</v>
      </c>
      <c r="AR13" s="230">
        <v>1688</v>
      </c>
      <c r="AS13" s="250">
        <f t="shared" si="13"/>
        <v>6.5165876777251181E-3</v>
      </c>
      <c r="AT13" s="251">
        <f>AS13/AS25</f>
        <v>0.46136073565244684</v>
      </c>
      <c r="AU13" s="252">
        <v>5</v>
      </c>
      <c r="AV13" s="252">
        <v>5</v>
      </c>
      <c r="AW13" s="252">
        <v>4</v>
      </c>
      <c r="AX13" s="253">
        <v>0.8</v>
      </c>
      <c r="AY13" s="254">
        <f t="shared" si="57"/>
        <v>2.3460410557184757</v>
      </c>
      <c r="AZ13" s="255">
        <v>66</v>
      </c>
      <c r="BA13" s="252">
        <v>0</v>
      </c>
      <c r="BB13" s="256">
        <f t="shared" si="63"/>
        <v>0</v>
      </c>
      <c r="BC13" s="254">
        <f t="shared" si="58"/>
        <v>0</v>
      </c>
      <c r="BD13" s="257">
        <v>7.0400000000000004E-2</v>
      </c>
      <c r="BE13" s="254">
        <f t="shared" si="14"/>
        <v>0.55127050624486118</v>
      </c>
      <c r="BF13" s="230">
        <v>472</v>
      </c>
      <c r="BG13" s="259">
        <f t="shared" si="59"/>
        <v>0.52328159645232819</v>
      </c>
      <c r="BH13" s="260">
        <f t="shared" si="15"/>
        <v>1.4535599901453562</v>
      </c>
      <c r="BI13" s="230">
        <v>100</v>
      </c>
      <c r="BJ13" s="230">
        <f t="shared" si="62"/>
        <v>1</v>
      </c>
      <c r="BK13" s="256">
        <v>62.5</v>
      </c>
      <c r="BL13" s="254">
        <f t="shared" si="16"/>
        <v>0.625</v>
      </c>
      <c r="BM13" s="262">
        <f t="shared" si="17"/>
        <v>0.91960461253730563</v>
      </c>
      <c r="BN13" s="333">
        <v>70.3</v>
      </c>
      <c r="BO13" s="254">
        <f t="shared" si="18"/>
        <v>0.84903381642512077</v>
      </c>
      <c r="BP13" s="263">
        <v>32.537960954446852</v>
      </c>
      <c r="BQ13" s="254">
        <f t="shared" si="19"/>
        <v>0.83430669113966283</v>
      </c>
      <c r="BR13" s="262">
        <f t="shared" si="20"/>
        <v>0.8416702537823918</v>
      </c>
      <c r="BS13" s="264">
        <v>0.25</v>
      </c>
      <c r="BT13" s="265">
        <f t="shared" si="60"/>
        <v>0.54347826086956519</v>
      </c>
      <c r="BU13" s="266">
        <v>1</v>
      </c>
      <c r="BV13" s="267">
        <f t="shared" si="21"/>
        <v>1.8518518518518516</v>
      </c>
      <c r="BW13" s="268">
        <v>0.625</v>
      </c>
      <c r="BX13" s="267">
        <f t="shared" si="22"/>
        <v>1.2019230769230769</v>
      </c>
      <c r="BY13" s="267">
        <v>100</v>
      </c>
      <c r="BZ13" s="267">
        <f t="shared" si="23"/>
        <v>1.2007684918347743</v>
      </c>
      <c r="CA13" s="269">
        <v>3</v>
      </c>
      <c r="CB13" s="270">
        <v>1</v>
      </c>
      <c r="CC13" s="335">
        <f t="shared" si="24"/>
        <v>1.1596043362958537</v>
      </c>
      <c r="CD13" s="272">
        <v>95.4</v>
      </c>
      <c r="CE13" s="254">
        <f t="shared" si="3"/>
        <v>1.096551724137931</v>
      </c>
      <c r="CF13" s="272">
        <v>2</v>
      </c>
      <c r="CG13" s="272">
        <v>1</v>
      </c>
      <c r="CH13" s="273">
        <f t="shared" si="25"/>
        <v>0.5</v>
      </c>
      <c r="CI13" s="274">
        <f t="shared" si="4"/>
        <v>0.7982758620689655</v>
      </c>
      <c r="CJ13" s="275">
        <v>682</v>
      </c>
      <c r="CK13" s="276">
        <v>6566</v>
      </c>
      <c r="CL13" s="277">
        <f t="shared" si="26"/>
        <v>9.6275659824046915</v>
      </c>
      <c r="CM13" s="278">
        <f>CL13/CL25</f>
        <v>0.96275659824046911</v>
      </c>
      <c r="CN13" s="275">
        <v>906</v>
      </c>
      <c r="CO13" s="279">
        <v>12820</v>
      </c>
      <c r="CP13" s="277">
        <f t="shared" si="27"/>
        <v>14.150110375275938</v>
      </c>
      <c r="CQ13" s="278">
        <f>CP13/CP25</f>
        <v>0.83235943383976108</v>
      </c>
      <c r="CR13" s="280">
        <v>129</v>
      </c>
      <c r="CS13" s="279">
        <v>2235</v>
      </c>
      <c r="CT13" s="277">
        <f t="shared" si="28"/>
        <v>17.325581395348838</v>
      </c>
      <c r="CU13" s="282">
        <f>CT13/CT25</f>
        <v>1.0191518467852259</v>
      </c>
      <c r="CV13" s="283">
        <f t="shared" si="65"/>
        <v>0.93808929295515198</v>
      </c>
      <c r="CW13" s="283">
        <v>0.93808929295515198</v>
      </c>
      <c r="CX13" s="284"/>
      <c r="CY13" s="347">
        <f>CW13/CW25</f>
        <v>0.93808929295515198</v>
      </c>
      <c r="CZ13" s="272">
        <v>0</v>
      </c>
      <c r="DA13" s="272">
        <v>100</v>
      </c>
      <c r="DB13" s="273">
        <f>DA13/DA25</f>
        <v>1.0001000100010002</v>
      </c>
      <c r="DC13" s="272">
        <v>0</v>
      </c>
      <c r="DD13" s="272">
        <v>100</v>
      </c>
      <c r="DE13" s="273">
        <f>DD13/DD25</f>
        <v>1.0029285513700004</v>
      </c>
      <c r="DF13" s="286">
        <f t="shared" si="31"/>
        <v>1.0015142806855004</v>
      </c>
      <c r="DG13" s="286">
        <f t="shared" si="32"/>
        <v>0.92377883771564129</v>
      </c>
      <c r="DH13" s="287">
        <v>1693</v>
      </c>
      <c r="DI13" s="288">
        <v>623</v>
      </c>
      <c r="DJ13" s="289">
        <f t="shared" si="33"/>
        <v>2316</v>
      </c>
      <c r="DK13" s="290">
        <v>0</v>
      </c>
      <c r="DL13" s="291"/>
      <c r="DM13" s="291"/>
      <c r="DN13" s="291">
        <f t="shared" si="61"/>
        <v>0</v>
      </c>
      <c r="DO13" s="292">
        <f t="shared" si="5"/>
        <v>0</v>
      </c>
      <c r="DP13" s="292">
        <f t="shared" si="6"/>
        <v>0</v>
      </c>
      <c r="DQ13" s="293">
        <f t="shared" si="7"/>
        <v>0</v>
      </c>
      <c r="DR13" s="294">
        <v>97.86732282663742</v>
      </c>
      <c r="DS13" s="295">
        <f>DR13/DR25</f>
        <v>0.9778636953909029</v>
      </c>
      <c r="DT13" s="296">
        <v>7.9772550314984816</v>
      </c>
      <c r="DU13" s="300">
        <f t="shared" si="34"/>
        <v>1.139239393647477</v>
      </c>
      <c r="DV13" s="294">
        <v>98.990412590340767</v>
      </c>
      <c r="DW13" s="295">
        <f>DV13/DV25</f>
        <v>0.98686703757231398</v>
      </c>
      <c r="DX13" s="296">
        <v>0.98169068952084171</v>
      </c>
      <c r="DY13" s="300">
        <f t="shared" si="35"/>
        <v>1.1500679610215463</v>
      </c>
      <c r="DZ13" s="297"/>
      <c r="EA13" s="316"/>
      <c r="EB13" s="299"/>
      <c r="EC13" s="316"/>
      <c r="ED13" s="294">
        <v>95.180779951126439</v>
      </c>
      <c r="EE13" s="295">
        <f t="shared" si="36"/>
        <v>0.96439264328590735</v>
      </c>
      <c r="EF13" s="296">
        <v>26.132404181184672</v>
      </c>
      <c r="EG13" s="301">
        <f t="shared" si="37"/>
        <v>0.99746199819883752</v>
      </c>
      <c r="EH13" s="302">
        <f t="shared" si="38"/>
        <v>1.0359821215194975</v>
      </c>
      <c r="EI13" s="342">
        <f t="shared" si="39"/>
        <v>1.0359821215194975</v>
      </c>
      <c r="EJ13" s="304"/>
      <c r="EK13" s="338"/>
      <c r="EL13" s="306">
        <f t="shared" si="40"/>
        <v>0.98682352941176465</v>
      </c>
      <c r="EM13" s="307">
        <v>2125</v>
      </c>
      <c r="EN13" s="307">
        <v>2097</v>
      </c>
      <c r="EO13" s="256">
        <v>0.99894157928822358</v>
      </c>
      <c r="EP13" s="308">
        <f t="shared" si="41"/>
        <v>0.90140845070422537</v>
      </c>
      <c r="EQ13" s="309">
        <v>355</v>
      </c>
      <c r="ER13" s="309">
        <v>320</v>
      </c>
      <c r="ES13" s="340">
        <v>0.92495612400461924</v>
      </c>
      <c r="ET13" s="310">
        <v>1</v>
      </c>
      <c r="EU13" s="311">
        <v>19303.400000000001</v>
      </c>
      <c r="EV13" s="311">
        <v>0</v>
      </c>
      <c r="EW13" s="312">
        <v>1</v>
      </c>
      <c r="EX13" s="310">
        <v>1</v>
      </c>
      <c r="EY13" s="311">
        <v>207803.9</v>
      </c>
      <c r="EZ13" s="311">
        <v>0</v>
      </c>
      <c r="FA13" s="312">
        <v>1</v>
      </c>
      <c r="FB13" s="313"/>
      <c r="FC13" s="313"/>
      <c r="FD13" s="313"/>
      <c r="FE13" s="313"/>
      <c r="FF13" s="314"/>
      <c r="FG13" s="311">
        <v>1</v>
      </c>
      <c r="FH13" s="314">
        <v>1</v>
      </c>
      <c r="FI13" s="311">
        <v>1</v>
      </c>
      <c r="FJ13" s="314">
        <v>1</v>
      </c>
      <c r="FK13" s="315">
        <f t="shared" si="42"/>
        <v>0.98731628388214043</v>
      </c>
      <c r="FL13" s="256">
        <v>0.98744819796086469</v>
      </c>
      <c r="FM13" s="261">
        <v>162</v>
      </c>
      <c r="FN13" s="261">
        <v>20</v>
      </c>
      <c r="FO13" s="311">
        <f t="shared" si="43"/>
        <v>8.1</v>
      </c>
      <c r="FP13" s="314">
        <f t="shared" si="44"/>
        <v>8.0919080919080927E-2</v>
      </c>
      <c r="FQ13" s="261">
        <v>394</v>
      </c>
      <c r="FR13" s="317">
        <v>210</v>
      </c>
      <c r="FS13" s="316">
        <f t="shared" si="45"/>
        <v>53.299492385786806</v>
      </c>
      <c r="FT13" s="314">
        <f t="shared" si="46"/>
        <v>1.7890437152947853</v>
      </c>
      <c r="FU13" s="318">
        <f>'[2]РЕЙТИНГ моу'!$K$13</f>
        <v>95.180779951126439</v>
      </c>
      <c r="FV13" s="296">
        <f t="shared" si="47"/>
        <v>41.899404114130938</v>
      </c>
      <c r="FW13" s="318">
        <f>'[2]РЕЙТИНГ моу'!$Q$13</f>
        <v>26.132404181184672</v>
      </c>
      <c r="FX13" s="300">
        <f t="shared" si="48"/>
        <v>19.224662846084279</v>
      </c>
      <c r="FY13" s="319">
        <f t="shared" si="49"/>
        <v>30.699746192893404</v>
      </c>
      <c r="FZ13" s="339">
        <f t="shared" si="50"/>
        <v>18.573078739348556</v>
      </c>
      <c r="GA13" s="296">
        <v>0</v>
      </c>
      <c r="GB13" s="296" t="e">
        <f>GA13/GA27</f>
        <v>#DIV/0!</v>
      </c>
      <c r="GC13" s="296">
        <v>0</v>
      </c>
      <c r="GD13" s="296" t="e">
        <f>GC13/GC27</f>
        <v>#DIV/0!</v>
      </c>
      <c r="GE13" s="320">
        <v>0</v>
      </c>
      <c r="GF13" s="320" t="e">
        <f>GE13/GE27</f>
        <v>#DIV/0!</v>
      </c>
      <c r="GG13" s="321">
        <f t="shared" si="51"/>
        <v>0</v>
      </c>
      <c r="GH13" s="321" t="e">
        <f t="shared" si="52"/>
        <v>#DIV/0!</v>
      </c>
      <c r="GI13" s="321" t="e">
        <f t="shared" si="66"/>
        <v>#DIV/0!</v>
      </c>
      <c r="GJ13" s="343">
        <f t="shared" si="53"/>
        <v>1.0117151597401812</v>
      </c>
      <c r="GK13" s="323">
        <f t="shared" si="54"/>
        <v>0.96774699872791126</v>
      </c>
    </row>
    <row r="14" spans="1:193" s="31" customFormat="1" x14ac:dyDescent="0.25">
      <c r="A14" s="228" t="s">
        <v>20</v>
      </c>
      <c r="B14" s="229">
        <v>11</v>
      </c>
      <c r="C14" s="230">
        <v>85.5</v>
      </c>
      <c r="D14" s="230">
        <v>92.52</v>
      </c>
      <c r="E14" s="348">
        <f>D14/D25</f>
        <v>1.0636928029432053</v>
      </c>
      <c r="F14" s="96">
        <v>8</v>
      </c>
      <c r="G14" s="96">
        <v>0</v>
      </c>
      <c r="H14" s="233">
        <f t="shared" si="0"/>
        <v>0</v>
      </c>
      <c r="I14" s="234">
        <f t="shared" si="1"/>
        <v>100</v>
      </c>
      <c r="J14" s="325">
        <f>I14/H25</f>
        <v>2.2271714922048997</v>
      </c>
      <c r="K14" s="239">
        <v>6</v>
      </c>
      <c r="L14" s="344">
        <v>3.7</v>
      </c>
      <c r="M14" s="238">
        <f>L14/L25</f>
        <v>1.1455108359133128</v>
      </c>
      <c r="N14" s="327">
        <v>41.7</v>
      </c>
      <c r="O14" s="327">
        <v>18.18</v>
      </c>
      <c r="P14" s="240">
        <f>O14/O25</f>
        <v>0.38113207547169808</v>
      </c>
      <c r="Q14" s="238">
        <f t="shared" si="8"/>
        <v>0.76332145569250542</v>
      </c>
      <c r="R14" s="239">
        <v>0</v>
      </c>
      <c r="S14" s="239">
        <v>4</v>
      </c>
      <c r="T14" s="241">
        <v>269</v>
      </c>
      <c r="U14" s="241">
        <f t="shared" si="9"/>
        <v>67.25</v>
      </c>
      <c r="V14" s="242">
        <f>U24/$U$14</f>
        <v>1.486988847583643</v>
      </c>
      <c r="W14" s="243">
        <v>25</v>
      </c>
      <c r="X14" s="243">
        <v>27</v>
      </c>
      <c r="Y14" s="244">
        <f t="shared" si="55"/>
        <v>0.92592592592592593</v>
      </c>
      <c r="Z14" s="245">
        <f>Y14/Y25</f>
        <v>0.92592592592592593</v>
      </c>
      <c r="AA14" s="329">
        <v>25</v>
      </c>
      <c r="AB14" s="329">
        <v>0</v>
      </c>
      <c r="AC14" s="329">
        <v>1</v>
      </c>
      <c r="AD14" s="329">
        <v>1</v>
      </c>
      <c r="AE14" s="244">
        <f t="shared" si="56"/>
        <v>1</v>
      </c>
      <c r="AF14" s="238">
        <f>AE14/AE25</f>
        <v>2.0833333333333335</v>
      </c>
      <c r="AG14" s="242">
        <f t="shared" si="10"/>
        <v>1.5046296296296298</v>
      </c>
      <c r="AH14" s="331">
        <f t="shared" si="11"/>
        <v>1.4955278562776695</v>
      </c>
      <c r="AI14" s="243">
        <v>29</v>
      </c>
      <c r="AJ14" s="248">
        <f>AI14/AI25</f>
        <v>3.2222222222222223</v>
      </c>
      <c r="AK14" s="243">
        <v>4</v>
      </c>
      <c r="AL14" s="243">
        <v>14</v>
      </c>
      <c r="AM14" s="237">
        <f t="shared" si="12"/>
        <v>0.2857142857142857</v>
      </c>
      <c r="AN14" s="238">
        <f>AM25/AM14</f>
        <v>0.35000000000000003</v>
      </c>
      <c r="AO14" s="249">
        <f t="shared" si="2"/>
        <v>1.7861111111111112</v>
      </c>
      <c r="AP14" s="230">
        <v>15</v>
      </c>
      <c r="AQ14" s="230">
        <v>0</v>
      </c>
      <c r="AR14" s="230">
        <v>1777</v>
      </c>
      <c r="AS14" s="250">
        <f t="shared" si="13"/>
        <v>8.4411930219471017E-3</v>
      </c>
      <c r="AT14" s="251">
        <f>AS14/AS25</f>
        <v>0.59761875616309168</v>
      </c>
      <c r="AU14" s="252">
        <v>0</v>
      </c>
      <c r="AV14" s="252">
        <v>0</v>
      </c>
      <c r="AW14" s="252">
        <v>0</v>
      </c>
      <c r="AX14" s="253">
        <v>0</v>
      </c>
      <c r="AY14" s="254">
        <f t="shared" si="57"/>
        <v>0</v>
      </c>
      <c r="AZ14" s="255">
        <v>62</v>
      </c>
      <c r="BA14" s="252">
        <v>0</v>
      </c>
      <c r="BB14" s="256">
        <f t="shared" si="63"/>
        <v>0</v>
      </c>
      <c r="BC14" s="254">
        <f t="shared" si="58"/>
        <v>0</v>
      </c>
      <c r="BD14" s="257">
        <v>0.1774</v>
      </c>
      <c r="BE14" s="254">
        <f t="shared" si="14"/>
        <v>1.3891390313613405</v>
      </c>
      <c r="BF14" s="230">
        <v>393</v>
      </c>
      <c r="BG14" s="259">
        <f t="shared" si="59"/>
        <v>0.43569844789356982</v>
      </c>
      <c r="BH14" s="260">
        <f t="shared" si="15"/>
        <v>1.2102734663710273</v>
      </c>
      <c r="BI14" s="230">
        <v>100</v>
      </c>
      <c r="BJ14" s="230">
        <f t="shared" si="62"/>
        <v>1</v>
      </c>
      <c r="BK14" s="256">
        <v>75</v>
      </c>
      <c r="BL14" s="254">
        <f t="shared" si="16"/>
        <v>0.75</v>
      </c>
      <c r="BM14" s="262">
        <f t="shared" si="17"/>
        <v>0.70671875055649414</v>
      </c>
      <c r="BN14" s="333">
        <v>74.099999999999994</v>
      </c>
      <c r="BO14" s="254">
        <f t="shared" si="18"/>
        <v>0.89492753623188404</v>
      </c>
      <c r="BP14" s="263">
        <v>31.374853113983548</v>
      </c>
      <c r="BQ14" s="254">
        <f t="shared" si="19"/>
        <v>0.80448341317906535</v>
      </c>
      <c r="BR14" s="262">
        <f t="shared" si="20"/>
        <v>0.84970547470547464</v>
      </c>
      <c r="BS14" s="264">
        <v>0.25</v>
      </c>
      <c r="BT14" s="265">
        <f t="shared" si="60"/>
        <v>0.54347826086956519</v>
      </c>
      <c r="BU14" s="266">
        <v>0.75</v>
      </c>
      <c r="BV14" s="267">
        <f t="shared" si="21"/>
        <v>1.3888888888888888</v>
      </c>
      <c r="BW14" s="268">
        <v>0.625</v>
      </c>
      <c r="BX14" s="267">
        <f t="shared" si="22"/>
        <v>1.2019230769230769</v>
      </c>
      <c r="BY14" s="267">
        <v>100</v>
      </c>
      <c r="BZ14" s="267">
        <f t="shared" si="23"/>
        <v>1.2007684918347743</v>
      </c>
      <c r="CA14" s="269">
        <v>0</v>
      </c>
      <c r="CB14" s="270">
        <v>0</v>
      </c>
      <c r="CC14" s="271">
        <f t="shared" si="24"/>
        <v>0.86701174370326106</v>
      </c>
      <c r="CD14" s="272">
        <v>93.1</v>
      </c>
      <c r="CE14" s="254">
        <f t="shared" si="3"/>
        <v>1.0701149425287355</v>
      </c>
      <c r="CF14" s="272">
        <v>9</v>
      </c>
      <c r="CG14" s="272">
        <v>9</v>
      </c>
      <c r="CH14" s="273">
        <f t="shared" si="25"/>
        <v>1</v>
      </c>
      <c r="CI14" s="350">
        <f t="shared" si="4"/>
        <v>1.0350574712643676</v>
      </c>
      <c r="CJ14" s="275">
        <v>757</v>
      </c>
      <c r="CK14" s="276">
        <v>7465</v>
      </c>
      <c r="CL14" s="277">
        <f t="shared" si="26"/>
        <v>9.8612945838837511</v>
      </c>
      <c r="CM14" s="278">
        <f>CL14/CL25</f>
        <v>0.98612945838837507</v>
      </c>
      <c r="CN14" s="275">
        <v>919</v>
      </c>
      <c r="CO14" s="279">
        <v>14775</v>
      </c>
      <c r="CP14" s="277">
        <f t="shared" si="27"/>
        <v>16.077257889009793</v>
      </c>
      <c r="CQ14" s="278">
        <f>CP14/CP25</f>
        <v>0.94572105229469372</v>
      </c>
      <c r="CR14" s="280">
        <v>133</v>
      </c>
      <c r="CS14" s="279">
        <v>2260</v>
      </c>
      <c r="CT14" s="277">
        <f t="shared" si="28"/>
        <v>16.992481203007518</v>
      </c>
      <c r="CU14" s="282">
        <f>CT14/CT25</f>
        <v>0.99955771782397163</v>
      </c>
      <c r="CV14" s="283">
        <f t="shared" si="65"/>
        <v>0.97713607616901343</v>
      </c>
      <c r="CW14" s="283">
        <v>0.97713607616901343</v>
      </c>
      <c r="CX14" s="284"/>
      <c r="CY14" s="354">
        <f>CW14/CW25</f>
        <v>0.97713607616901343</v>
      </c>
      <c r="CZ14" s="272">
        <v>0</v>
      </c>
      <c r="DA14" s="272">
        <v>100</v>
      </c>
      <c r="DB14" s="273">
        <f>DA14/DA25</f>
        <v>1.0001000100010002</v>
      </c>
      <c r="DC14" s="272">
        <v>0</v>
      </c>
      <c r="DD14" s="272">
        <v>100</v>
      </c>
      <c r="DE14" s="273">
        <f>DD14/DD25</f>
        <v>1.0029285513700004</v>
      </c>
      <c r="DF14" s="286">
        <f t="shared" si="31"/>
        <v>1.0015142806855004</v>
      </c>
      <c r="DG14" s="337">
        <f t="shared" si="32"/>
        <v>1.0869417297128998</v>
      </c>
      <c r="DH14" s="287">
        <v>1777</v>
      </c>
      <c r="DI14" s="288">
        <v>716</v>
      </c>
      <c r="DJ14" s="289">
        <f t="shared" si="33"/>
        <v>2493</v>
      </c>
      <c r="DK14" s="290">
        <v>0</v>
      </c>
      <c r="DL14" s="291"/>
      <c r="DM14" s="291"/>
      <c r="DN14" s="291">
        <f t="shared" si="61"/>
        <v>0</v>
      </c>
      <c r="DO14" s="292">
        <f t="shared" si="5"/>
        <v>0</v>
      </c>
      <c r="DP14" s="292">
        <f t="shared" si="6"/>
        <v>0</v>
      </c>
      <c r="DQ14" s="293">
        <f t="shared" si="7"/>
        <v>0</v>
      </c>
      <c r="DR14" s="294">
        <v>102.18263262667482</v>
      </c>
      <c r="DS14" s="300">
        <f>DR14/DR25</f>
        <v>1.0209810982782395</v>
      </c>
      <c r="DT14" s="296">
        <v>8.1242552125276948</v>
      </c>
      <c r="DU14" s="300">
        <f t="shared" si="34"/>
        <v>1.1186260090699525</v>
      </c>
      <c r="DV14" s="294">
        <v>101.3247797154563</v>
      </c>
      <c r="DW14" s="300">
        <f>DV14/DV25</f>
        <v>1.0101390889668522</v>
      </c>
      <c r="DX14" s="296">
        <v>1.0522360015031944</v>
      </c>
      <c r="DY14" s="300">
        <f t="shared" si="35"/>
        <v>1.0729636773862492</v>
      </c>
      <c r="DZ14" s="297"/>
      <c r="EA14" s="316"/>
      <c r="EB14" s="299"/>
      <c r="EC14" s="298"/>
      <c r="ED14" s="294">
        <v>97.422002158571544</v>
      </c>
      <c r="EE14" s="295">
        <f t="shared" si="36"/>
        <v>0.98710120072721963</v>
      </c>
      <c r="EF14" s="296">
        <v>27.184466019417474</v>
      </c>
      <c r="EG14" s="301">
        <f t="shared" si="37"/>
        <v>1.0376187207153214</v>
      </c>
      <c r="EH14" s="302">
        <f t="shared" si="38"/>
        <v>1.041238299190639</v>
      </c>
      <c r="EI14" s="342">
        <f t="shared" si="39"/>
        <v>1.041238299190639</v>
      </c>
      <c r="EJ14" s="304"/>
      <c r="EK14" s="305"/>
      <c r="EL14" s="306">
        <f t="shared" si="40"/>
        <v>0.99059405940594059</v>
      </c>
      <c r="EM14" s="307">
        <v>2020</v>
      </c>
      <c r="EN14" s="307">
        <v>2001</v>
      </c>
      <c r="EO14" s="256">
        <v>1.0027584108440954</v>
      </c>
      <c r="EP14" s="308">
        <f t="shared" si="41"/>
        <v>0.92464358452138495</v>
      </c>
      <c r="EQ14" s="309">
        <v>491</v>
      </c>
      <c r="ER14" s="309">
        <v>454</v>
      </c>
      <c r="ES14" s="340">
        <v>0.94879823387108242</v>
      </c>
      <c r="ET14" s="310">
        <v>0.99986200075220932</v>
      </c>
      <c r="EU14" s="311">
        <v>42816.4</v>
      </c>
      <c r="EV14" s="311">
        <v>0</v>
      </c>
      <c r="EW14" s="351">
        <v>0.99986200075220932</v>
      </c>
      <c r="EX14" s="310">
        <v>1</v>
      </c>
      <c r="EY14" s="311">
        <v>225137.5</v>
      </c>
      <c r="EZ14" s="311">
        <v>70.507000000000005</v>
      </c>
      <c r="FA14" s="312">
        <v>1</v>
      </c>
      <c r="FB14" s="313"/>
      <c r="FC14" s="313"/>
      <c r="FD14" s="313"/>
      <c r="FE14" s="313"/>
      <c r="FF14" s="314"/>
      <c r="FG14" s="355">
        <v>0</v>
      </c>
      <c r="FH14" s="256">
        <v>0</v>
      </c>
      <c r="FI14" s="311">
        <v>0</v>
      </c>
      <c r="FJ14" s="256">
        <v>0</v>
      </c>
      <c r="FK14" s="315">
        <f t="shared" si="42"/>
        <v>0.65856977424456453</v>
      </c>
      <c r="FL14" s="256">
        <v>0.65865776491833672</v>
      </c>
      <c r="FM14" s="261">
        <v>156</v>
      </c>
      <c r="FN14" s="261">
        <v>19</v>
      </c>
      <c r="FO14" s="311">
        <f t="shared" si="43"/>
        <v>8.2105263157894743</v>
      </c>
      <c r="FP14" s="314">
        <f t="shared" si="44"/>
        <v>8.2023239917976776E-2</v>
      </c>
      <c r="FQ14" s="261">
        <v>375</v>
      </c>
      <c r="FR14" s="317">
        <v>195</v>
      </c>
      <c r="FS14" s="316">
        <f t="shared" si="45"/>
        <v>52</v>
      </c>
      <c r="FT14" s="256">
        <f t="shared" si="46"/>
        <v>1.7454251256647411</v>
      </c>
      <c r="FU14" s="318">
        <f>'[2]РЕЙТИНГ моу'!$K$14</f>
        <v>97.422002158571544</v>
      </c>
      <c r="FV14" s="296">
        <f t="shared" si="47"/>
        <v>42.886009550937885</v>
      </c>
      <c r="FW14" s="318">
        <f>'[2]РЕЙТИНГ моу'!$Q$14</f>
        <v>27.184466019417474</v>
      </c>
      <c r="FX14" s="300">
        <f t="shared" si="48"/>
        <v>19.998626618916923</v>
      </c>
      <c r="FY14" s="319">
        <f t="shared" si="49"/>
        <v>30.105263157894736</v>
      </c>
      <c r="FZ14" s="339">
        <f t="shared" si="50"/>
        <v>18.213421687174193</v>
      </c>
      <c r="GA14" s="296">
        <v>0</v>
      </c>
      <c r="GB14" s="296" t="e">
        <f>GA14/GA27</f>
        <v>#DIV/0!</v>
      </c>
      <c r="GC14" s="296">
        <v>0</v>
      </c>
      <c r="GD14" s="296" t="e">
        <f>GC14/GC27</f>
        <v>#DIV/0!</v>
      </c>
      <c r="GE14" s="320">
        <v>0</v>
      </c>
      <c r="GF14" s="320" t="e">
        <f>GE14/GE27</f>
        <v>#DIV/0!</v>
      </c>
      <c r="GG14" s="321">
        <f t="shared" si="51"/>
        <v>0</v>
      </c>
      <c r="GH14" s="321" t="e">
        <f t="shared" si="52"/>
        <v>#DIV/0!</v>
      </c>
      <c r="GI14" s="321" t="e">
        <f t="shared" si="66"/>
        <v>#DIV/0!</v>
      </c>
      <c r="GJ14" s="322">
        <f t="shared" si="53"/>
        <v>0.84994803205448788</v>
      </c>
      <c r="GK14" s="356">
        <f t="shared" si="54"/>
        <v>0.96844488088369385</v>
      </c>
    </row>
    <row r="15" spans="1:193" s="31" customFormat="1" x14ac:dyDescent="0.25">
      <c r="A15" s="228" t="s">
        <v>21</v>
      </c>
      <c r="B15" s="229">
        <v>12</v>
      </c>
      <c r="C15" s="230">
        <v>82.58</v>
      </c>
      <c r="D15" s="230">
        <v>82.5</v>
      </c>
      <c r="E15" s="353">
        <f>D15/D25</f>
        <v>0.94849390664520572</v>
      </c>
      <c r="F15" s="96">
        <v>7</v>
      </c>
      <c r="G15" s="96">
        <v>0</v>
      </c>
      <c r="H15" s="233">
        <f t="shared" si="0"/>
        <v>0</v>
      </c>
      <c r="I15" s="234">
        <f t="shared" si="1"/>
        <v>100</v>
      </c>
      <c r="J15" s="325">
        <f>I15/H25</f>
        <v>2.2271714922048997</v>
      </c>
      <c r="K15" s="239">
        <v>8</v>
      </c>
      <c r="L15" s="344">
        <v>3.92</v>
      </c>
      <c r="M15" s="238">
        <f>K15/K25</f>
        <v>1.1940298507462686</v>
      </c>
      <c r="N15" s="327">
        <v>38.1</v>
      </c>
      <c r="O15" s="327">
        <v>56.25</v>
      </c>
      <c r="P15" s="240">
        <f>O15/O25</f>
        <v>1.1792452830188678</v>
      </c>
      <c r="Q15" s="242">
        <f t="shared" si="8"/>
        <v>1.1866375668825682</v>
      </c>
      <c r="R15" s="239">
        <v>3</v>
      </c>
      <c r="S15" s="239">
        <v>5</v>
      </c>
      <c r="T15" s="241">
        <v>360</v>
      </c>
      <c r="U15" s="241">
        <f t="shared" si="9"/>
        <v>72</v>
      </c>
      <c r="V15" s="242">
        <f>U24/$U$15</f>
        <v>1.3888888888888888</v>
      </c>
      <c r="W15" s="243">
        <v>47</v>
      </c>
      <c r="X15" s="243">
        <v>48</v>
      </c>
      <c r="Y15" s="244">
        <f t="shared" si="55"/>
        <v>0.97916666666666663</v>
      </c>
      <c r="Z15" s="245">
        <f>Y15/Y25</f>
        <v>0.97916666666666663</v>
      </c>
      <c r="AA15" s="329">
        <v>8</v>
      </c>
      <c r="AB15" s="329">
        <v>2</v>
      </c>
      <c r="AC15" s="329">
        <v>2</v>
      </c>
      <c r="AD15" s="329">
        <v>0</v>
      </c>
      <c r="AE15" s="244">
        <f t="shared" si="56"/>
        <v>0</v>
      </c>
      <c r="AF15" s="238">
        <f>AE15/AE25</f>
        <v>0</v>
      </c>
      <c r="AG15" s="238">
        <f t="shared" si="10"/>
        <v>0.48958333333333331</v>
      </c>
      <c r="AH15" s="331">
        <f t="shared" si="11"/>
        <v>1.3230703203274226</v>
      </c>
      <c r="AI15" s="243">
        <v>0</v>
      </c>
      <c r="AJ15" s="248">
        <f>AI15/AI25</f>
        <v>0</v>
      </c>
      <c r="AK15" s="243">
        <v>10</v>
      </c>
      <c r="AL15" s="243">
        <v>22</v>
      </c>
      <c r="AM15" s="237">
        <f t="shared" si="12"/>
        <v>0.45454545454545453</v>
      </c>
      <c r="AN15" s="238">
        <f>AM25/AM15</f>
        <v>0.22000000000000003</v>
      </c>
      <c r="AO15" s="249">
        <f t="shared" si="2"/>
        <v>0.11000000000000001</v>
      </c>
      <c r="AP15" s="230">
        <v>35</v>
      </c>
      <c r="AQ15" s="230">
        <v>0</v>
      </c>
      <c r="AR15" s="230">
        <v>2284</v>
      </c>
      <c r="AS15" s="250">
        <f t="shared" si="13"/>
        <v>1.532399299474606E-2</v>
      </c>
      <c r="AT15" s="251">
        <f>AS15/AS25</f>
        <v>1.0849065539860914</v>
      </c>
      <c r="AU15" s="252">
        <v>1</v>
      </c>
      <c r="AV15" s="252">
        <v>1</v>
      </c>
      <c r="AW15" s="252">
        <v>1</v>
      </c>
      <c r="AX15" s="253">
        <v>1</v>
      </c>
      <c r="AY15" s="254">
        <f t="shared" si="57"/>
        <v>2.9325513196480948</v>
      </c>
      <c r="AZ15" s="255">
        <v>65</v>
      </c>
      <c r="BA15" s="252">
        <v>2</v>
      </c>
      <c r="BB15" s="256">
        <f t="shared" si="63"/>
        <v>3.0769230769230771</v>
      </c>
      <c r="BC15" s="254">
        <f t="shared" si="58"/>
        <v>4.459308807134895</v>
      </c>
      <c r="BD15" s="257">
        <v>7.5800000000000006E-2</v>
      </c>
      <c r="BE15" s="254">
        <f t="shared" si="14"/>
        <v>0.59355545984887048</v>
      </c>
      <c r="BF15" s="230">
        <v>155</v>
      </c>
      <c r="BG15" s="259">
        <f t="shared" si="59"/>
        <v>0.17184035476718404</v>
      </c>
      <c r="BH15" s="260">
        <f t="shared" si="15"/>
        <v>0.47733431879773347</v>
      </c>
      <c r="BI15" s="230">
        <v>100</v>
      </c>
      <c r="BJ15" s="230">
        <f t="shared" si="62"/>
        <v>1</v>
      </c>
      <c r="BK15" s="256">
        <v>57.14</v>
      </c>
      <c r="BL15" s="254">
        <f t="shared" si="16"/>
        <v>0.57140000000000002</v>
      </c>
      <c r="BM15" s="332">
        <f t="shared" si="17"/>
        <v>1.5884366370593834</v>
      </c>
      <c r="BN15" s="333">
        <v>82.7</v>
      </c>
      <c r="BO15" s="254">
        <f t="shared" si="18"/>
        <v>0.99879227053140107</v>
      </c>
      <c r="BP15" s="263">
        <v>24.896121883656512</v>
      </c>
      <c r="BQ15" s="254">
        <f t="shared" si="19"/>
        <v>0.63836209958093626</v>
      </c>
      <c r="BR15" s="262">
        <f t="shared" si="20"/>
        <v>0.81857718505616872</v>
      </c>
      <c r="BS15" s="264">
        <v>0.6428571428571429</v>
      </c>
      <c r="BT15" s="265">
        <f t="shared" si="60"/>
        <v>1.3975155279503106</v>
      </c>
      <c r="BU15" s="266">
        <v>0.5714285714285714</v>
      </c>
      <c r="BV15" s="267">
        <f t="shared" si="21"/>
        <v>1.0582010582010581</v>
      </c>
      <c r="BW15" s="268">
        <v>0.7857142857142857</v>
      </c>
      <c r="BX15" s="267">
        <f t="shared" si="22"/>
        <v>1.5109890109890109</v>
      </c>
      <c r="BY15" s="267">
        <v>85.7</v>
      </c>
      <c r="BZ15" s="267">
        <f t="shared" si="23"/>
        <v>1.0290585975024016</v>
      </c>
      <c r="CA15" s="269">
        <v>0</v>
      </c>
      <c r="CB15" s="270">
        <v>0</v>
      </c>
      <c r="CC15" s="335">
        <f t="shared" si="24"/>
        <v>0.99915283892855622</v>
      </c>
      <c r="CD15" s="272">
        <v>79.349999999999994</v>
      </c>
      <c r="CE15" s="254">
        <f t="shared" si="3"/>
        <v>0.91206896551724126</v>
      </c>
      <c r="CF15" s="272">
        <v>15</v>
      </c>
      <c r="CG15" s="272">
        <v>12</v>
      </c>
      <c r="CH15" s="273">
        <f t="shared" si="25"/>
        <v>0.8</v>
      </c>
      <c r="CI15" s="274">
        <f t="shared" si="4"/>
        <v>0.8560344827586206</v>
      </c>
      <c r="CJ15" s="275">
        <v>953</v>
      </c>
      <c r="CK15" s="276">
        <v>8395</v>
      </c>
      <c r="CL15" s="277">
        <f t="shared" si="26"/>
        <v>8.8090241343126969</v>
      </c>
      <c r="CM15" s="278">
        <f>CL15/CL25</f>
        <v>0.88090241343126974</v>
      </c>
      <c r="CN15" s="336">
        <v>1176</v>
      </c>
      <c r="CO15" s="279">
        <v>17007</v>
      </c>
      <c r="CP15" s="277">
        <f t="shared" si="27"/>
        <v>14.461734693877551</v>
      </c>
      <c r="CQ15" s="278">
        <f>CP15/CP25</f>
        <v>0.85069027611044412</v>
      </c>
      <c r="CR15" s="280">
        <v>149</v>
      </c>
      <c r="CS15" s="279">
        <v>2816</v>
      </c>
      <c r="CT15" s="277">
        <f t="shared" si="28"/>
        <v>18.899328859060404</v>
      </c>
      <c r="CU15" s="282">
        <f>CT15/CT25</f>
        <v>1.1117252270035531</v>
      </c>
      <c r="CV15" s="283">
        <f t="shared" si="65"/>
        <v>0.94777263884842233</v>
      </c>
      <c r="CW15" s="283">
        <v>0.94777263884842233</v>
      </c>
      <c r="CX15" s="284"/>
      <c r="CY15" s="347">
        <f>CW15/CW25</f>
        <v>0.94777263884842233</v>
      </c>
      <c r="CZ15" s="272">
        <v>0</v>
      </c>
      <c r="DA15" s="272">
        <v>100</v>
      </c>
      <c r="DB15" s="273">
        <f>DA15/DA25</f>
        <v>1.0001000100010002</v>
      </c>
      <c r="DC15" s="272">
        <v>0</v>
      </c>
      <c r="DD15" s="272">
        <v>100</v>
      </c>
      <c r="DE15" s="273">
        <f>DD15/DD25</f>
        <v>1.0029285513700004</v>
      </c>
      <c r="DF15" s="286">
        <f t="shared" si="31"/>
        <v>1.0015142806855004</v>
      </c>
      <c r="DG15" s="286">
        <f t="shared" si="32"/>
        <v>0.95478358781214234</v>
      </c>
      <c r="DH15" s="287">
        <v>2284</v>
      </c>
      <c r="DI15" s="288">
        <v>925</v>
      </c>
      <c r="DJ15" s="289">
        <f t="shared" si="33"/>
        <v>3209</v>
      </c>
      <c r="DK15" s="290">
        <v>0</v>
      </c>
      <c r="DL15" s="291"/>
      <c r="DM15" s="291"/>
      <c r="DN15" s="291">
        <f t="shared" si="61"/>
        <v>0</v>
      </c>
      <c r="DO15" s="292">
        <f t="shared" si="5"/>
        <v>0</v>
      </c>
      <c r="DP15" s="292">
        <f t="shared" si="6"/>
        <v>0</v>
      </c>
      <c r="DQ15" s="293">
        <f t="shared" si="7"/>
        <v>0</v>
      </c>
      <c r="DR15" s="294">
        <v>101.78477107780061</v>
      </c>
      <c r="DS15" s="300">
        <f>DR15/DR25</f>
        <v>1.0170057737960805</v>
      </c>
      <c r="DT15" s="296">
        <v>7.695567948915258</v>
      </c>
      <c r="DU15" s="300">
        <f t="shared" si="34"/>
        <v>1.1809398923359034</v>
      </c>
      <c r="DV15" s="294">
        <v>101.06353304760758</v>
      </c>
      <c r="DW15" s="300">
        <f>DV15/DV25</f>
        <v>1.0075346375010075</v>
      </c>
      <c r="DX15" s="296">
        <v>1.256281407035176</v>
      </c>
      <c r="DY15" s="295">
        <f t="shared" si="35"/>
        <v>0.89869276368225193</v>
      </c>
      <c r="DZ15" s="297"/>
      <c r="EA15" s="298"/>
      <c r="EB15" s="299"/>
      <c r="EC15" s="316"/>
      <c r="ED15" s="294">
        <v>98.571833168665606</v>
      </c>
      <c r="EE15" s="300">
        <f t="shared" si="36"/>
        <v>0.99875154198021332</v>
      </c>
      <c r="EF15" s="296">
        <v>24.23469387755102</v>
      </c>
      <c r="EG15" s="349">
        <f t="shared" si="37"/>
        <v>0.92502725785344564</v>
      </c>
      <c r="EH15" s="302">
        <f t="shared" si="38"/>
        <v>1.0046586445248169</v>
      </c>
      <c r="EI15" s="342">
        <f t="shared" si="39"/>
        <v>1.0046586445248169</v>
      </c>
      <c r="EJ15" s="304"/>
      <c r="EK15" s="338"/>
      <c r="EL15" s="306">
        <f t="shared" si="40"/>
        <v>0.98883326915671932</v>
      </c>
      <c r="EM15" s="307">
        <v>2597</v>
      </c>
      <c r="EN15" s="307">
        <v>2568</v>
      </c>
      <c r="EO15" s="256">
        <v>1.0009759983458844</v>
      </c>
      <c r="EP15" s="308">
        <f t="shared" si="41"/>
        <v>0.91626409017713362</v>
      </c>
      <c r="EQ15" s="309">
        <v>621</v>
      </c>
      <c r="ER15" s="309">
        <v>569</v>
      </c>
      <c r="ES15" s="340">
        <v>0.94019984031961068</v>
      </c>
      <c r="ET15" s="310">
        <v>1</v>
      </c>
      <c r="EU15" s="311">
        <v>33137.5</v>
      </c>
      <c r="EV15" s="311">
        <v>0</v>
      </c>
      <c r="EW15" s="312">
        <v>1</v>
      </c>
      <c r="EX15" s="310">
        <v>1</v>
      </c>
      <c r="EY15" s="311">
        <v>194959.4</v>
      </c>
      <c r="EZ15" s="311">
        <v>0</v>
      </c>
      <c r="FA15" s="312">
        <v>1</v>
      </c>
      <c r="FB15" s="313"/>
      <c r="FC15" s="313"/>
      <c r="FD15" s="313"/>
      <c r="FE15" s="313"/>
      <c r="FF15" s="314"/>
      <c r="FG15" s="311">
        <v>0</v>
      </c>
      <c r="FH15" s="256">
        <v>0</v>
      </c>
      <c r="FI15" s="311">
        <v>1</v>
      </c>
      <c r="FJ15" s="300">
        <v>1</v>
      </c>
      <c r="FK15" s="315">
        <f t="shared" si="42"/>
        <v>0.82352930644424926</v>
      </c>
      <c r="FL15" s="256">
        <v>0.82363933715227611</v>
      </c>
      <c r="FM15" s="261">
        <v>211</v>
      </c>
      <c r="FN15" s="261">
        <v>36</v>
      </c>
      <c r="FO15" s="311">
        <f t="shared" si="43"/>
        <v>5.8611111111111107</v>
      </c>
      <c r="FP15" s="316">
        <f t="shared" si="44"/>
        <v>5.8552558552558552E-2</v>
      </c>
      <c r="FQ15" s="261">
        <v>463</v>
      </c>
      <c r="FR15" s="317">
        <v>258</v>
      </c>
      <c r="FS15" s="316">
        <f t="shared" si="45"/>
        <v>55.723542116630668</v>
      </c>
      <c r="FT15" s="314">
        <f t="shared" si="46"/>
        <v>1.8704090481039339</v>
      </c>
      <c r="FU15" s="318">
        <f>'[2]РЕЙТИНГ моу'!$K$15</f>
        <v>98.571833168665606</v>
      </c>
      <c r="FV15" s="296">
        <f t="shared" si="47"/>
        <v>43.392175125328308</v>
      </c>
      <c r="FW15" s="318">
        <f>'[2]РЕЙТИНГ моу'!$Q$15</f>
        <v>24.23469387755102</v>
      </c>
      <c r="FX15" s="296">
        <f t="shared" si="48"/>
        <v>17.828586139404347</v>
      </c>
      <c r="FY15" s="319">
        <f t="shared" si="49"/>
        <v>30.792326613870891</v>
      </c>
      <c r="FZ15" s="339">
        <f t="shared" si="50"/>
        <v>18.629089086721883</v>
      </c>
      <c r="GA15" s="296">
        <v>0</v>
      </c>
      <c r="GB15" s="296" t="e">
        <f>GA15/GA27</f>
        <v>#DIV/0!</v>
      </c>
      <c r="GC15" s="296">
        <v>0</v>
      </c>
      <c r="GD15" s="296" t="e">
        <f>GC15/GC27</f>
        <v>#DIV/0!</v>
      </c>
      <c r="GE15" s="320">
        <v>0</v>
      </c>
      <c r="GF15" s="320" t="e">
        <f>GE15/GE27</f>
        <v>#DIV/0!</v>
      </c>
      <c r="GG15" s="321">
        <f t="shared" si="51"/>
        <v>0</v>
      </c>
      <c r="GH15" s="321" t="e">
        <f t="shared" si="52"/>
        <v>#DIV/0!</v>
      </c>
      <c r="GI15" s="321" t="e">
        <f t="shared" si="66"/>
        <v>#DIV/0!</v>
      </c>
      <c r="GJ15" s="322">
        <f t="shared" si="53"/>
        <v>0.9141489908385465</v>
      </c>
      <c r="GK15" s="323">
        <f>(DG15+GJ15)/2</f>
        <v>0.93446628932534437</v>
      </c>
    </row>
    <row r="16" spans="1:193" s="31" customFormat="1" x14ac:dyDescent="0.25">
      <c r="A16" s="228" t="s">
        <v>22</v>
      </c>
      <c r="B16" s="229">
        <v>13</v>
      </c>
      <c r="C16" s="357">
        <v>81.28</v>
      </c>
      <c r="D16" s="357">
        <v>77.98</v>
      </c>
      <c r="E16" s="353">
        <f>D16/D25</f>
        <v>0.89652793745688664</v>
      </c>
      <c r="F16" s="96">
        <v>4</v>
      </c>
      <c r="G16" s="358">
        <v>4</v>
      </c>
      <c r="H16" s="233">
        <f t="shared" si="0"/>
        <v>100</v>
      </c>
      <c r="I16" s="234">
        <f t="shared" si="1"/>
        <v>0</v>
      </c>
      <c r="J16" s="235">
        <f>I16/H25</f>
        <v>0</v>
      </c>
      <c r="K16" s="236">
        <v>4.9000000000000004</v>
      </c>
      <c r="L16" s="326">
        <v>2.11</v>
      </c>
      <c r="M16" s="238">
        <f>L16/L25</f>
        <v>0.65325077399380804</v>
      </c>
      <c r="N16" s="237">
        <v>80</v>
      </c>
      <c r="O16" s="237">
        <v>0</v>
      </c>
      <c r="P16" s="240">
        <f>O16/O25</f>
        <v>0</v>
      </c>
      <c r="Q16" s="238">
        <f t="shared" si="8"/>
        <v>0.32662538699690402</v>
      </c>
      <c r="R16" s="239">
        <v>1</v>
      </c>
      <c r="S16" s="239">
        <v>1</v>
      </c>
      <c r="T16" s="241">
        <v>123</v>
      </c>
      <c r="U16" s="241">
        <f t="shared" si="9"/>
        <v>123</v>
      </c>
      <c r="V16" s="238">
        <f>U24/$U$16</f>
        <v>0.81300813008130079</v>
      </c>
      <c r="W16" s="243">
        <v>17</v>
      </c>
      <c r="X16" s="243">
        <v>19</v>
      </c>
      <c r="Y16" s="244">
        <f t="shared" si="55"/>
        <v>0.89473684210526316</v>
      </c>
      <c r="Z16" s="245">
        <f>Y16/Y25</f>
        <v>0.89473684210526316</v>
      </c>
      <c r="AA16" s="329">
        <v>2</v>
      </c>
      <c r="AB16" s="329">
        <v>2</v>
      </c>
      <c r="AC16" s="329">
        <v>2</v>
      </c>
      <c r="AD16" s="329">
        <v>2</v>
      </c>
      <c r="AE16" s="244">
        <f t="shared" si="56"/>
        <v>1</v>
      </c>
      <c r="AF16" s="238">
        <f>AE16/AE25</f>
        <v>2.0833333333333335</v>
      </c>
      <c r="AG16" s="330">
        <f t="shared" si="10"/>
        <v>1.4890350877192984</v>
      </c>
      <c r="AH16" s="247">
        <f t="shared" si="11"/>
        <v>0.65716715119937574</v>
      </c>
      <c r="AI16" s="243">
        <v>4</v>
      </c>
      <c r="AJ16" s="248">
        <f>AI16/AI25</f>
        <v>0.44444444444444442</v>
      </c>
      <c r="AK16" s="243">
        <v>0</v>
      </c>
      <c r="AL16" s="243">
        <v>10</v>
      </c>
      <c r="AM16" s="237">
        <f t="shared" si="12"/>
        <v>0</v>
      </c>
      <c r="AN16" s="359">
        <v>1</v>
      </c>
      <c r="AO16" s="249">
        <f t="shared" si="2"/>
        <v>0.72222222222222221</v>
      </c>
      <c r="AP16" s="230">
        <v>25</v>
      </c>
      <c r="AQ16" s="230">
        <v>0</v>
      </c>
      <c r="AR16" s="230">
        <v>945</v>
      </c>
      <c r="AS16" s="250">
        <f t="shared" si="13"/>
        <v>2.6455026455026454E-2</v>
      </c>
      <c r="AT16" s="251">
        <f>AS16/AS25</f>
        <v>1.872960369844469</v>
      </c>
      <c r="AU16" s="252">
        <v>3</v>
      </c>
      <c r="AV16" s="252">
        <v>3</v>
      </c>
      <c r="AW16" s="252">
        <v>0</v>
      </c>
      <c r="AX16" s="253">
        <v>0</v>
      </c>
      <c r="AY16" s="254">
        <f t="shared" si="57"/>
        <v>0</v>
      </c>
      <c r="AZ16" s="255">
        <v>30</v>
      </c>
      <c r="BA16" s="252">
        <v>1</v>
      </c>
      <c r="BB16" s="256">
        <f t="shared" si="63"/>
        <v>3.3333333333333335</v>
      </c>
      <c r="BC16" s="254">
        <f t="shared" si="58"/>
        <v>4.8309178743961363</v>
      </c>
      <c r="BD16" s="257">
        <v>6.0600000000000001E-2</v>
      </c>
      <c r="BE16" s="254">
        <f t="shared" si="14"/>
        <v>0.47453114600054808</v>
      </c>
      <c r="BF16" s="230">
        <v>330</v>
      </c>
      <c r="BG16" s="259">
        <f t="shared" si="59"/>
        <v>0.36585365853658536</v>
      </c>
      <c r="BH16" s="260">
        <f t="shared" si="15"/>
        <v>1.0162601626016261</v>
      </c>
      <c r="BI16" s="230">
        <v>100</v>
      </c>
      <c r="BJ16" s="230">
        <f t="shared" si="62"/>
        <v>1</v>
      </c>
      <c r="BK16" s="256">
        <v>57.14</v>
      </c>
      <c r="BL16" s="254">
        <f t="shared" si="16"/>
        <v>0.57140000000000002</v>
      </c>
      <c r="BM16" s="332">
        <f t="shared" si="17"/>
        <v>1.3951527932632541</v>
      </c>
      <c r="BN16" s="333">
        <v>69</v>
      </c>
      <c r="BO16" s="254">
        <f t="shared" si="18"/>
        <v>0.83333333333333337</v>
      </c>
      <c r="BP16" s="263">
        <v>42.641509433962263</v>
      </c>
      <c r="BQ16" s="254">
        <f t="shared" si="19"/>
        <v>1.0933720367682631</v>
      </c>
      <c r="BR16" s="262">
        <f t="shared" si="20"/>
        <v>0.9633526850507983</v>
      </c>
      <c r="BS16" s="264">
        <v>0.14285714285714285</v>
      </c>
      <c r="BT16" s="265">
        <f t="shared" si="60"/>
        <v>0.3105590062111801</v>
      </c>
      <c r="BU16" s="266">
        <v>0.5714285714285714</v>
      </c>
      <c r="BV16" s="267">
        <f t="shared" si="21"/>
        <v>1.0582010582010581</v>
      </c>
      <c r="BW16" s="268">
        <v>0.42857142857142855</v>
      </c>
      <c r="BX16" s="267">
        <f t="shared" si="22"/>
        <v>0.82417582417582413</v>
      </c>
      <c r="BY16" s="267">
        <v>28.6</v>
      </c>
      <c r="BZ16" s="267">
        <f t="shared" si="23"/>
        <v>0.34341978866474543</v>
      </c>
      <c r="CA16" s="269">
        <v>0</v>
      </c>
      <c r="CB16" s="270">
        <v>0</v>
      </c>
      <c r="CC16" s="271">
        <f t="shared" si="24"/>
        <v>0.50727113545056146</v>
      </c>
      <c r="CD16" s="272">
        <v>58.84</v>
      </c>
      <c r="CE16" s="254">
        <f t="shared" si="3"/>
        <v>0.67632183908045984</v>
      </c>
      <c r="CF16" s="272">
        <v>8</v>
      </c>
      <c r="CG16" s="272">
        <v>1</v>
      </c>
      <c r="CH16" s="273">
        <f t="shared" si="25"/>
        <v>0.125</v>
      </c>
      <c r="CI16" s="274">
        <f t="shared" si="4"/>
        <v>0.40066091954022992</v>
      </c>
      <c r="CJ16" s="275">
        <v>358</v>
      </c>
      <c r="CK16" s="276">
        <v>2973</v>
      </c>
      <c r="CL16" s="277">
        <f t="shared" si="26"/>
        <v>8.3044692737430168</v>
      </c>
      <c r="CM16" s="278">
        <f>CL16/CL25</f>
        <v>0.8304469273743017</v>
      </c>
      <c r="CN16" s="275">
        <v>450</v>
      </c>
      <c r="CO16" s="279">
        <v>6770</v>
      </c>
      <c r="CP16" s="277">
        <f t="shared" si="27"/>
        <v>15.044444444444444</v>
      </c>
      <c r="CQ16" s="278">
        <f>CP16/CP25</f>
        <v>0.88496732026143787</v>
      </c>
      <c r="CR16" s="280">
        <v>109</v>
      </c>
      <c r="CS16" s="279">
        <v>1269</v>
      </c>
      <c r="CT16" s="277">
        <f t="shared" si="28"/>
        <v>11.642201834862385</v>
      </c>
      <c r="CU16" s="282">
        <f>CT16/CT25</f>
        <v>0.68483540205072857</v>
      </c>
      <c r="CV16" s="283">
        <f t="shared" si="65"/>
        <v>0.80008321656215597</v>
      </c>
      <c r="CW16" s="283">
        <v>0.80008321656215597</v>
      </c>
      <c r="CX16" s="284"/>
      <c r="CY16" s="347">
        <f>CW16/CW22</f>
        <v>0.94155466227105489</v>
      </c>
      <c r="CZ16" s="272">
        <v>0</v>
      </c>
      <c r="DA16" s="272">
        <v>100</v>
      </c>
      <c r="DB16" s="273">
        <f>DA16/DA25</f>
        <v>1.0001000100010002</v>
      </c>
      <c r="DC16" s="272">
        <v>0</v>
      </c>
      <c r="DD16" s="272">
        <v>100</v>
      </c>
      <c r="DE16" s="273">
        <f>DD16/DD25</f>
        <v>1.0029285513700004</v>
      </c>
      <c r="DF16" s="286">
        <f t="shared" si="31"/>
        <v>1.0015142806855004</v>
      </c>
      <c r="DG16" s="286">
        <f t="shared" si="32"/>
        <v>0.83171375412665371</v>
      </c>
      <c r="DH16" s="287">
        <v>947</v>
      </c>
      <c r="DI16" s="288">
        <v>276</v>
      </c>
      <c r="DJ16" s="289">
        <f t="shared" si="33"/>
        <v>1223</v>
      </c>
      <c r="DK16" s="290">
        <v>0</v>
      </c>
      <c r="DL16" s="291"/>
      <c r="DM16" s="291"/>
      <c r="DN16" s="291">
        <f t="shared" si="61"/>
        <v>0</v>
      </c>
      <c r="DO16" s="292">
        <f t="shared" si="5"/>
        <v>0</v>
      </c>
      <c r="DP16" s="292">
        <f t="shared" si="6"/>
        <v>0</v>
      </c>
      <c r="DQ16" s="293">
        <f t="shared" si="7"/>
        <v>0</v>
      </c>
      <c r="DR16" s="294">
        <v>100.84898323842491</v>
      </c>
      <c r="DS16" s="300">
        <f>DR16/DR25</f>
        <v>1.0076556359943676</v>
      </c>
      <c r="DT16" s="296">
        <v>10.163697590198689</v>
      </c>
      <c r="DU16" s="295">
        <f t="shared" si="34"/>
        <v>0.89416308429125091</v>
      </c>
      <c r="DV16" s="294">
        <v>102.62836720339143</v>
      </c>
      <c r="DW16" s="300">
        <f>DV16/DV25</f>
        <v>1.0231349689593801</v>
      </c>
      <c r="DX16" s="296">
        <v>1.5539452495974235</v>
      </c>
      <c r="DY16" s="295">
        <f t="shared" si="35"/>
        <v>0.72654490880136235</v>
      </c>
      <c r="DZ16" s="297"/>
      <c r="EA16" s="298"/>
      <c r="EB16" s="299"/>
      <c r="EC16" s="298"/>
      <c r="ED16" s="294">
        <v>100.39529705672525</v>
      </c>
      <c r="EE16" s="300">
        <f t="shared" si="36"/>
        <v>1.0172272800425113</v>
      </c>
      <c r="EF16" s="296">
        <v>19.148936170212767</v>
      </c>
      <c r="EG16" s="349">
        <f t="shared" si="37"/>
        <v>0.73090619612697794</v>
      </c>
      <c r="EH16" s="302">
        <f t="shared" si="38"/>
        <v>0.89993867903597502</v>
      </c>
      <c r="EI16" s="303">
        <f t="shared" si="39"/>
        <v>0.89993867903597502</v>
      </c>
      <c r="EJ16" s="304"/>
      <c r="EK16" s="305"/>
      <c r="EL16" s="306">
        <f t="shared" si="40"/>
        <v>0.99259944495837182</v>
      </c>
      <c r="EM16" s="307">
        <v>1081</v>
      </c>
      <c r="EN16" s="307">
        <v>1073</v>
      </c>
      <c r="EO16" s="256">
        <v>1.0047884222403798</v>
      </c>
      <c r="EP16" s="308">
        <f t="shared" si="41"/>
        <v>1</v>
      </c>
      <c r="EQ16" s="309">
        <v>130</v>
      </c>
      <c r="ER16" s="309">
        <v>130</v>
      </c>
      <c r="ES16" s="256">
        <v>1</v>
      </c>
      <c r="ET16" s="310">
        <v>1</v>
      </c>
      <c r="EU16" s="311">
        <v>9538.7999999999993</v>
      </c>
      <c r="EV16" s="311">
        <v>0</v>
      </c>
      <c r="EW16" s="312">
        <v>1</v>
      </c>
      <c r="EX16" s="310">
        <v>1</v>
      </c>
      <c r="EY16" s="311">
        <v>129876.6</v>
      </c>
      <c r="EZ16" s="311">
        <v>0</v>
      </c>
      <c r="FA16" s="312">
        <v>1</v>
      </c>
      <c r="FB16" s="313"/>
      <c r="FC16" s="313"/>
      <c r="FD16" s="313"/>
      <c r="FE16" s="313"/>
      <c r="FF16" s="314"/>
      <c r="FG16" s="311">
        <v>1</v>
      </c>
      <c r="FH16" s="314">
        <v>1</v>
      </c>
      <c r="FI16" s="311">
        <v>1</v>
      </c>
      <c r="FJ16" s="314">
        <v>1</v>
      </c>
      <c r="FK16" s="315">
        <f t="shared" si="42"/>
        <v>1.0007980703733967</v>
      </c>
      <c r="FL16" s="314">
        <v>1.0009317857365458</v>
      </c>
      <c r="FM16" s="261">
        <v>87</v>
      </c>
      <c r="FN16" s="261">
        <v>16</v>
      </c>
      <c r="FO16" s="311">
        <f t="shared" si="43"/>
        <v>5.4375</v>
      </c>
      <c r="FP16" s="316">
        <f t="shared" si="44"/>
        <v>5.4320679320679327E-2</v>
      </c>
      <c r="FQ16" s="261">
        <v>206</v>
      </c>
      <c r="FR16" s="317">
        <v>102</v>
      </c>
      <c r="FS16" s="316">
        <f t="shared" si="45"/>
        <v>49.514563106796118</v>
      </c>
      <c r="FT16" s="316">
        <f t="shared" si="46"/>
        <v>1.6619992794791223</v>
      </c>
      <c r="FU16" s="318">
        <f>'[2]РЕЙТИНГ моу'!$K$16</f>
        <v>100.39529705672525</v>
      </c>
      <c r="FV16" s="318">
        <f t="shared" si="47"/>
        <v>44.194879729898339</v>
      </c>
      <c r="FW16" s="318">
        <f>'[2]РЕЙТИНГ моу'!$Q$16</f>
        <v>19.148936170212767</v>
      </c>
      <c r="FX16" s="296">
        <f t="shared" si="48"/>
        <v>14.087178477003032</v>
      </c>
      <c r="FY16" s="319">
        <f t="shared" si="49"/>
        <v>27.476031553398059</v>
      </c>
      <c r="FZ16" s="256">
        <f t="shared" si="50"/>
        <v>16.622759493829914</v>
      </c>
      <c r="GA16" s="296">
        <v>0</v>
      </c>
      <c r="GB16" s="296" t="e">
        <f>GA16/GA27</f>
        <v>#DIV/0!</v>
      </c>
      <c r="GC16" s="296">
        <v>0</v>
      </c>
      <c r="GD16" s="296" t="e">
        <f>GC16/GC27</f>
        <v>#DIV/0!</v>
      </c>
      <c r="GE16" s="320">
        <v>0</v>
      </c>
      <c r="GF16" s="320" t="e">
        <f>GE16/GE27</f>
        <v>#DIV/0!</v>
      </c>
      <c r="GG16" s="321">
        <f t="shared" si="51"/>
        <v>0</v>
      </c>
      <c r="GH16" s="321" t="e">
        <f t="shared" si="52"/>
        <v>#DIV/0!</v>
      </c>
      <c r="GI16" s="321" t="e">
        <f t="shared" si="66"/>
        <v>#DIV/0!</v>
      </c>
      <c r="GJ16" s="322">
        <f t="shared" si="53"/>
        <v>0.95043523238626038</v>
      </c>
      <c r="GK16" s="323">
        <f t="shared" si="54"/>
        <v>0.89107449325645705</v>
      </c>
    </row>
    <row r="17" spans="1:193" s="185" customFormat="1" x14ac:dyDescent="0.25">
      <c r="A17" s="360" t="s">
        <v>23</v>
      </c>
      <c r="B17" s="361">
        <v>14</v>
      </c>
      <c r="C17" s="357">
        <v>75.81</v>
      </c>
      <c r="D17" s="357">
        <v>83.84</v>
      </c>
      <c r="E17" s="362">
        <f>D17/D25</f>
        <v>0.96389974706829151</v>
      </c>
      <c r="F17" s="363">
        <v>45</v>
      </c>
      <c r="G17" s="363">
        <v>16</v>
      </c>
      <c r="H17" s="364">
        <f t="shared" si="0"/>
        <v>35.555555555555557</v>
      </c>
      <c r="I17" s="365">
        <f t="shared" si="1"/>
        <v>64.444444444444443</v>
      </c>
      <c r="J17" s="366">
        <f>I17/H25</f>
        <v>1.4352882949764909</v>
      </c>
      <c r="K17" s="367">
        <v>3.9</v>
      </c>
      <c r="L17" s="368">
        <v>1</v>
      </c>
      <c r="M17" s="369">
        <f>L17/L25</f>
        <v>0.30959752321981426</v>
      </c>
      <c r="N17" s="370">
        <v>30.6</v>
      </c>
      <c r="O17" s="370">
        <v>64.7</v>
      </c>
      <c r="P17" s="371">
        <f>O17/O25</f>
        <v>1.3563941299790356</v>
      </c>
      <c r="Q17" s="369">
        <f t="shared" si="8"/>
        <v>0.83299582659942495</v>
      </c>
      <c r="R17" s="372">
        <v>5</v>
      </c>
      <c r="S17" s="372">
        <v>8</v>
      </c>
      <c r="T17" s="373">
        <v>1538</v>
      </c>
      <c r="U17" s="373">
        <f t="shared" si="9"/>
        <v>192.25</v>
      </c>
      <c r="V17" s="369">
        <f>U24/$U$17</f>
        <v>0.52015604681404426</v>
      </c>
      <c r="W17" s="374">
        <v>151</v>
      </c>
      <c r="X17" s="374">
        <v>156</v>
      </c>
      <c r="Y17" s="375">
        <f t="shared" si="55"/>
        <v>0.96794871794871795</v>
      </c>
      <c r="Z17" s="376">
        <f>Y17/Y25</f>
        <v>0.96794871794871795</v>
      </c>
      <c r="AA17" s="377">
        <v>16</v>
      </c>
      <c r="AB17" s="377">
        <v>2</v>
      </c>
      <c r="AC17" s="377">
        <v>7</v>
      </c>
      <c r="AD17" s="377">
        <v>0</v>
      </c>
      <c r="AE17" s="375">
        <f t="shared" si="56"/>
        <v>0</v>
      </c>
      <c r="AF17" s="369">
        <f>AE17/AE25</f>
        <v>0</v>
      </c>
      <c r="AG17" s="369">
        <f t="shared" si="10"/>
        <v>0.48397435897435898</v>
      </c>
      <c r="AH17" s="378">
        <f t="shared" si="11"/>
        <v>0.81810363184107981</v>
      </c>
      <c r="AI17" s="374">
        <v>29</v>
      </c>
      <c r="AJ17" s="379">
        <f>AI17/AI25</f>
        <v>3.2222222222222223</v>
      </c>
      <c r="AK17" s="374">
        <v>81</v>
      </c>
      <c r="AL17" s="374">
        <v>69</v>
      </c>
      <c r="AM17" s="378">
        <f t="shared" si="12"/>
        <v>1.173913043478261</v>
      </c>
      <c r="AN17" s="369">
        <f>AM25/AM17</f>
        <v>8.5185185185185183E-2</v>
      </c>
      <c r="AO17" s="369">
        <f t="shared" si="2"/>
        <v>1.6537037037037037</v>
      </c>
      <c r="AP17" s="357">
        <v>92</v>
      </c>
      <c r="AQ17" s="357">
        <v>0</v>
      </c>
      <c r="AR17" s="357">
        <v>10250</v>
      </c>
      <c r="AS17" s="380">
        <f t="shared" si="13"/>
        <v>8.9756097560975603E-3</v>
      </c>
      <c r="AT17" s="381">
        <f>AS17/AS25</f>
        <v>0.63545433972401222</v>
      </c>
      <c r="AU17" s="382">
        <v>30</v>
      </c>
      <c r="AV17" s="382">
        <v>30</v>
      </c>
      <c r="AW17" s="382">
        <v>3</v>
      </c>
      <c r="AX17" s="383">
        <v>0.1</v>
      </c>
      <c r="AY17" s="384">
        <f t="shared" si="57"/>
        <v>0.29325513196480946</v>
      </c>
      <c r="AZ17" s="385">
        <v>290</v>
      </c>
      <c r="BA17" s="382">
        <v>1</v>
      </c>
      <c r="BB17" s="386">
        <f t="shared" si="63"/>
        <v>0.34482758620689657</v>
      </c>
      <c r="BC17" s="384">
        <f t="shared" si="58"/>
        <v>0.49975012493753129</v>
      </c>
      <c r="BD17" s="387">
        <v>5.9400000000000001E-2</v>
      </c>
      <c r="BE17" s="384">
        <f t="shared" si="14"/>
        <v>0.46513448964410159</v>
      </c>
      <c r="BF17" s="357">
        <v>363</v>
      </c>
      <c r="BG17" s="388">
        <f t="shared" si="59"/>
        <v>0.40243902439024393</v>
      </c>
      <c r="BH17" s="389">
        <f t="shared" si="15"/>
        <v>1.1178861788617886</v>
      </c>
      <c r="BI17" s="390">
        <v>91</v>
      </c>
      <c r="BJ17" s="357">
        <f t="shared" si="62"/>
        <v>0.91</v>
      </c>
      <c r="BK17" s="539">
        <f>28/35*100</f>
        <v>80</v>
      </c>
      <c r="BL17" s="384">
        <f t="shared" si="16"/>
        <v>0.8</v>
      </c>
      <c r="BM17" s="391">
        <f t="shared" si="17"/>
        <v>0.67449718073317755</v>
      </c>
      <c r="BN17" s="392">
        <v>77.400000000000006</v>
      </c>
      <c r="BO17" s="384">
        <f t="shared" si="18"/>
        <v>0.93478260869565233</v>
      </c>
      <c r="BP17" s="392">
        <v>24.079859788158195</v>
      </c>
      <c r="BQ17" s="384">
        <f t="shared" si="19"/>
        <v>0.61743230226046653</v>
      </c>
      <c r="BR17" s="391">
        <f t="shared" si="20"/>
        <v>0.77610745547805937</v>
      </c>
      <c r="BS17" s="396">
        <f>20/35</f>
        <v>0.5714285714285714</v>
      </c>
      <c r="BT17" s="391">
        <f t="shared" si="60"/>
        <v>1.2422360248447204</v>
      </c>
      <c r="BU17" s="537">
        <v>0.69</v>
      </c>
      <c r="BV17" s="393">
        <f t="shared" si="21"/>
        <v>1.2777777777777777</v>
      </c>
      <c r="BW17" s="394">
        <v>0.58333333333333337</v>
      </c>
      <c r="BX17" s="393">
        <f t="shared" si="22"/>
        <v>1.1217948717948718</v>
      </c>
      <c r="BY17" s="393">
        <v>69.400000000000006</v>
      </c>
      <c r="BZ17" s="393">
        <f t="shared" si="23"/>
        <v>0.83333333333333337</v>
      </c>
      <c r="CA17" s="395">
        <v>0</v>
      </c>
      <c r="CB17" s="395">
        <v>0</v>
      </c>
      <c r="CC17" s="396">
        <f t="shared" si="24"/>
        <v>0.89502840155014063</v>
      </c>
      <c r="CD17" s="382">
        <v>79.59</v>
      </c>
      <c r="CE17" s="384">
        <f t="shared" si="3"/>
        <v>0.91482758620689664</v>
      </c>
      <c r="CF17" s="382">
        <v>60</v>
      </c>
      <c r="CG17" s="382">
        <v>60</v>
      </c>
      <c r="CH17" s="397">
        <f t="shared" si="25"/>
        <v>1</v>
      </c>
      <c r="CI17" s="397">
        <f t="shared" si="4"/>
        <v>0.95741379310344832</v>
      </c>
      <c r="CJ17" s="398">
        <v>4926</v>
      </c>
      <c r="CK17" s="399">
        <v>33227</v>
      </c>
      <c r="CL17" s="400">
        <f t="shared" si="26"/>
        <v>6.7452293950466906</v>
      </c>
      <c r="CM17" s="401">
        <f>CL17/CL25</f>
        <v>0.67452293950466902</v>
      </c>
      <c r="CN17" s="398">
        <v>5148</v>
      </c>
      <c r="CO17" s="402">
        <v>64665</v>
      </c>
      <c r="CP17" s="400">
        <f t="shared" si="27"/>
        <v>12.561188811188812</v>
      </c>
      <c r="CQ17" s="401">
        <f>CP17/CP25</f>
        <v>0.73889345948169483</v>
      </c>
      <c r="CR17" s="403">
        <v>686</v>
      </c>
      <c r="CS17" s="402">
        <v>10416</v>
      </c>
      <c r="CT17" s="400">
        <f t="shared" si="28"/>
        <v>15.183673469387756</v>
      </c>
      <c r="CU17" s="404">
        <f>CT17/CT25</f>
        <v>0.89315726290516206</v>
      </c>
      <c r="CV17" s="405">
        <f t="shared" si="65"/>
        <v>0.7688578872971753</v>
      </c>
      <c r="CW17" s="405">
        <v>0.7688578872971753</v>
      </c>
      <c r="CX17" s="405"/>
      <c r="CY17" s="406">
        <f>CW17/CW22</f>
        <v>0.90480804174235474</v>
      </c>
      <c r="CZ17" s="382">
        <v>0</v>
      </c>
      <c r="DA17" s="382">
        <v>100</v>
      </c>
      <c r="DB17" s="397">
        <f>DA17/DA25</f>
        <v>1.0001000100010002</v>
      </c>
      <c r="DC17" s="382">
        <v>0</v>
      </c>
      <c r="DD17" s="382">
        <v>100</v>
      </c>
      <c r="DE17" s="397">
        <f>DD17/DD25</f>
        <v>1.0029285513700004</v>
      </c>
      <c r="DF17" s="407">
        <f t="shared" si="31"/>
        <v>1.0015142806855004</v>
      </c>
      <c r="DG17" s="407">
        <f t="shared" si="32"/>
        <v>0.96056402621175074</v>
      </c>
      <c r="DH17" s="408">
        <v>10255</v>
      </c>
      <c r="DI17" s="409">
        <v>4812</v>
      </c>
      <c r="DJ17" s="410">
        <f t="shared" si="33"/>
        <v>15067</v>
      </c>
      <c r="DK17" s="411">
        <v>2779.4009999999998</v>
      </c>
      <c r="DL17" s="412">
        <f>'[3]2019 год'!$H$58</f>
        <v>2756.4009999999998</v>
      </c>
      <c r="DM17" s="412">
        <f>'[3]2019 год'!$H$59</f>
        <v>23</v>
      </c>
      <c r="DN17" s="412">
        <f>DL17+DM17</f>
        <v>2779.4009999999998</v>
      </c>
      <c r="DO17" s="413">
        <f>DL17/DI17</f>
        <v>0.57281816292601828</v>
      </c>
      <c r="DP17" s="413">
        <f>DM17/DH17</f>
        <v>2.2428083861530963E-3</v>
      </c>
      <c r="DQ17" s="396">
        <f>DN17/DJ17</f>
        <v>0.18446943651689121</v>
      </c>
      <c r="DR17" s="414">
        <v>101.65256689619953</v>
      </c>
      <c r="DS17" s="415">
        <f>DR17/DR25</f>
        <v>1.0156848255384525</v>
      </c>
      <c r="DT17" s="415">
        <v>8.911901283395613</v>
      </c>
      <c r="DU17" s="415">
        <f t="shared" si="34"/>
        <v>1.0197603065900325</v>
      </c>
      <c r="DV17" s="414">
        <v>101.93470222017046</v>
      </c>
      <c r="DW17" s="415">
        <f>DV17/DV25</f>
        <v>1.0162196012066274</v>
      </c>
      <c r="DX17" s="415">
        <v>1.0676440124292883</v>
      </c>
      <c r="DY17" s="415">
        <f t="shared" si="35"/>
        <v>1.0574788941888498</v>
      </c>
      <c r="DZ17" s="416"/>
      <c r="EA17" s="386"/>
      <c r="EB17" s="417"/>
      <c r="EC17" s="386"/>
      <c r="ED17" s="414">
        <v>103.84347858335745</v>
      </c>
      <c r="EE17" s="415">
        <f t="shared" si="36"/>
        <v>1.052165015357414</v>
      </c>
      <c r="EF17" s="415">
        <v>27.693282636248419</v>
      </c>
      <c r="EG17" s="418">
        <f t="shared" si="37"/>
        <v>1.0570400198741023</v>
      </c>
      <c r="EH17" s="419">
        <f t="shared" si="38"/>
        <v>1.0363914437925799</v>
      </c>
      <c r="EI17" s="420">
        <f t="shared" si="39"/>
        <v>1.0363914437925799</v>
      </c>
      <c r="EJ17" s="421"/>
      <c r="EK17" s="422"/>
      <c r="EL17" s="423">
        <f t="shared" si="40"/>
        <v>1.0047503886681637</v>
      </c>
      <c r="EM17" s="424">
        <v>11578</v>
      </c>
      <c r="EN17" s="424">
        <v>11633</v>
      </c>
      <c r="EO17" s="386">
        <v>1</v>
      </c>
      <c r="EP17" s="425">
        <f t="shared" si="41"/>
        <v>0.99736716132120629</v>
      </c>
      <c r="EQ17" s="426">
        <v>4178</v>
      </c>
      <c r="ER17" s="426">
        <v>4167</v>
      </c>
      <c r="ES17" s="386">
        <v>1</v>
      </c>
      <c r="ET17" s="427">
        <v>1</v>
      </c>
      <c r="EU17" s="428">
        <v>245324.7</v>
      </c>
      <c r="EV17" s="428">
        <v>0</v>
      </c>
      <c r="EW17" s="427">
        <v>1</v>
      </c>
      <c r="EX17" s="427">
        <v>1</v>
      </c>
      <c r="EY17" s="428">
        <v>705856.8</v>
      </c>
      <c r="EZ17" s="428">
        <v>0</v>
      </c>
      <c r="FA17" s="427">
        <v>1</v>
      </c>
      <c r="FB17" s="390"/>
      <c r="FC17" s="390"/>
      <c r="FD17" s="390"/>
      <c r="FE17" s="390"/>
      <c r="FF17" s="386"/>
      <c r="FG17" s="428">
        <v>1</v>
      </c>
      <c r="FH17" s="386">
        <v>1</v>
      </c>
      <c r="FI17" s="428">
        <v>1</v>
      </c>
      <c r="FJ17" s="386">
        <v>1</v>
      </c>
      <c r="FK17" s="386">
        <f t="shared" si="42"/>
        <v>1</v>
      </c>
      <c r="FL17" s="386">
        <v>1.0001336087339769</v>
      </c>
      <c r="FM17" s="390">
        <v>812</v>
      </c>
      <c r="FN17" s="390">
        <v>110</v>
      </c>
      <c r="FO17" s="428">
        <f t="shared" si="43"/>
        <v>7.3818181818181818</v>
      </c>
      <c r="FP17" s="386">
        <f t="shared" si="44"/>
        <v>7.3744437380801026E-2</v>
      </c>
      <c r="FQ17" s="390">
        <v>1692</v>
      </c>
      <c r="FR17" s="390">
        <v>1007</v>
      </c>
      <c r="FS17" s="386">
        <f t="shared" si="45"/>
        <v>59.515366430260052</v>
      </c>
      <c r="FT17" s="386">
        <f t="shared" si="46"/>
        <v>1.9976849217407646</v>
      </c>
      <c r="FU17" s="415">
        <f>'[2]РЕЙТИНГ моу'!$K$17</f>
        <v>103.84347858335745</v>
      </c>
      <c r="FV17" s="415">
        <f t="shared" si="47"/>
        <v>45.712799117798177</v>
      </c>
      <c r="FW17" s="415">
        <f>'[2]РЕЙТИНГ моу'!$Q$17</f>
        <v>27.693282636248419</v>
      </c>
      <c r="FX17" s="415">
        <f t="shared" si="48"/>
        <v>20.372944566903627</v>
      </c>
      <c r="FY17" s="429">
        <f t="shared" si="49"/>
        <v>33.448592306039117</v>
      </c>
      <c r="FZ17" s="386">
        <f t="shared" si="50"/>
        <v>20.236106667365306</v>
      </c>
      <c r="GA17" s="415">
        <v>0.57281816292601828</v>
      </c>
      <c r="GB17" s="415" t="e">
        <f>GA17/GA27</f>
        <v>#DIV/0!</v>
      </c>
      <c r="GC17" s="415">
        <v>2.2428083861530963E-3</v>
      </c>
      <c r="GD17" s="415" t="e">
        <f>GC17/GC27</f>
        <v>#DIV/0!</v>
      </c>
      <c r="GE17" s="430">
        <v>0.18446943651689121</v>
      </c>
      <c r="GF17" s="430" t="e">
        <f>GE17/GE27</f>
        <v>#DIV/0!</v>
      </c>
      <c r="GG17" s="430">
        <f t="shared" si="51"/>
        <v>0.2531768026096875</v>
      </c>
      <c r="GH17" s="430" t="e">
        <f t="shared" si="52"/>
        <v>#DIV/0!</v>
      </c>
      <c r="GI17" s="430" t="e">
        <f t="shared" si="66"/>
        <v>#DIV/0!</v>
      </c>
      <c r="GJ17" s="431">
        <f t="shared" si="53"/>
        <v>1.0182625262632783</v>
      </c>
      <c r="GK17" s="432">
        <f t="shared" si="54"/>
        <v>0.98941327623751452</v>
      </c>
    </row>
    <row r="18" spans="1:193" s="31" customFormat="1" x14ac:dyDescent="0.25">
      <c r="A18" s="228" t="s">
        <v>24</v>
      </c>
      <c r="B18" s="229">
        <v>15</v>
      </c>
      <c r="C18" s="230">
        <v>77.709999999999994</v>
      </c>
      <c r="D18" s="230">
        <v>93.16</v>
      </c>
      <c r="E18" s="348">
        <f>D18/D25</f>
        <v>1.0710508162796044</v>
      </c>
      <c r="F18" s="96">
        <v>4</v>
      </c>
      <c r="G18" s="96">
        <v>4</v>
      </c>
      <c r="H18" s="233">
        <f t="shared" si="0"/>
        <v>100</v>
      </c>
      <c r="I18" s="234">
        <f t="shared" si="1"/>
        <v>0</v>
      </c>
      <c r="J18" s="235">
        <f>I18/H25</f>
        <v>0</v>
      </c>
      <c r="K18" s="239">
        <v>6</v>
      </c>
      <c r="L18" s="344">
        <v>4.8</v>
      </c>
      <c r="M18" s="238">
        <f>L18/L25</f>
        <v>1.4860681114551084</v>
      </c>
      <c r="N18" s="327">
        <v>36.700000000000003</v>
      </c>
      <c r="O18" s="327">
        <v>36.36</v>
      </c>
      <c r="P18" s="240">
        <f>O18/O25</f>
        <v>0.76226415094339617</v>
      </c>
      <c r="Q18" s="242">
        <f t="shared" si="8"/>
        <v>1.1241661311992523</v>
      </c>
      <c r="R18" s="239">
        <v>1.5</v>
      </c>
      <c r="S18" s="239">
        <v>2</v>
      </c>
      <c r="T18" s="241">
        <v>207</v>
      </c>
      <c r="U18" s="241">
        <f t="shared" si="9"/>
        <v>103.5</v>
      </c>
      <c r="V18" s="238">
        <f>U24/$U$18</f>
        <v>0.96618357487922701</v>
      </c>
      <c r="W18" s="243">
        <v>21</v>
      </c>
      <c r="X18" s="243">
        <v>22</v>
      </c>
      <c r="Y18" s="244">
        <f t="shared" si="55"/>
        <v>0.95454545454545459</v>
      </c>
      <c r="Z18" s="245">
        <f>Y18/Y25</f>
        <v>0.95454545454545459</v>
      </c>
      <c r="AA18" s="329">
        <v>0</v>
      </c>
      <c r="AB18" s="329">
        <v>8</v>
      </c>
      <c r="AC18" s="329">
        <v>0</v>
      </c>
      <c r="AD18" s="329">
        <v>0</v>
      </c>
      <c r="AE18" s="244">
        <v>0</v>
      </c>
      <c r="AF18" s="238">
        <f>AE18/AE25</f>
        <v>0</v>
      </c>
      <c r="AG18" s="238">
        <f t="shared" si="10"/>
        <v>0.47727272727272729</v>
      </c>
      <c r="AH18" s="247">
        <f t="shared" si="11"/>
        <v>0.64190560833780164</v>
      </c>
      <c r="AI18" s="243">
        <v>18</v>
      </c>
      <c r="AJ18" s="248">
        <f>AI18/AI25</f>
        <v>2</v>
      </c>
      <c r="AK18" s="243">
        <v>7</v>
      </c>
      <c r="AL18" s="243">
        <v>12</v>
      </c>
      <c r="AM18" s="237">
        <f t="shared" si="12"/>
        <v>0.58333333333333337</v>
      </c>
      <c r="AN18" s="238">
        <f>AM25/AM18</f>
        <v>0.17142857142857143</v>
      </c>
      <c r="AO18" s="242">
        <f t="shared" si="2"/>
        <v>1.0857142857142856</v>
      </c>
      <c r="AP18" s="230">
        <v>15</v>
      </c>
      <c r="AQ18" s="230">
        <v>0</v>
      </c>
      <c r="AR18" s="230">
        <v>1361</v>
      </c>
      <c r="AS18" s="250">
        <f t="shared" si="13"/>
        <v>1.1021307861866276E-2</v>
      </c>
      <c r="AT18" s="251">
        <f>AS18/AS25</f>
        <v>0.78028547369714485</v>
      </c>
      <c r="AU18" s="252">
        <v>16</v>
      </c>
      <c r="AV18" s="252">
        <v>16</v>
      </c>
      <c r="AW18" s="252">
        <v>6</v>
      </c>
      <c r="AX18" s="253">
        <v>0.38</v>
      </c>
      <c r="AY18" s="254">
        <f t="shared" si="57"/>
        <v>1.114369501466276</v>
      </c>
      <c r="AZ18" s="255">
        <v>59</v>
      </c>
      <c r="BA18" s="252">
        <v>0</v>
      </c>
      <c r="BB18" s="256">
        <f t="shared" si="63"/>
        <v>0</v>
      </c>
      <c r="BC18" s="254">
        <f t="shared" si="58"/>
        <v>0</v>
      </c>
      <c r="BD18" s="257">
        <v>0.1333</v>
      </c>
      <c r="BE18" s="254">
        <f t="shared" si="14"/>
        <v>1.0438119102619317</v>
      </c>
      <c r="BF18" s="230">
        <v>100</v>
      </c>
      <c r="BG18" s="259">
        <f t="shared" si="59"/>
        <v>0.11086474501108648</v>
      </c>
      <c r="BH18" s="260">
        <f t="shared" si="15"/>
        <v>0.30795762503079577</v>
      </c>
      <c r="BI18" s="230">
        <v>100</v>
      </c>
      <c r="BJ18" s="230">
        <f t="shared" si="62"/>
        <v>1</v>
      </c>
      <c r="BK18" s="256">
        <v>62.5</v>
      </c>
      <c r="BL18" s="254">
        <f t="shared" si="16"/>
        <v>0.625</v>
      </c>
      <c r="BM18" s="262">
        <f t="shared" si="17"/>
        <v>0.69591778720802111</v>
      </c>
      <c r="BN18" s="263">
        <v>59.7</v>
      </c>
      <c r="BO18" s="254">
        <f t="shared" si="18"/>
        <v>0.72101449275362328</v>
      </c>
      <c r="BP18" s="263">
        <v>19.787234042553191</v>
      </c>
      <c r="BQ18" s="254">
        <f t="shared" si="19"/>
        <v>0.50736497545008186</v>
      </c>
      <c r="BR18" s="262">
        <f t="shared" si="20"/>
        <v>0.61418973410185251</v>
      </c>
      <c r="BS18" s="264">
        <v>1</v>
      </c>
      <c r="BT18" s="265">
        <f t="shared" si="60"/>
        <v>2.1739130434782608</v>
      </c>
      <c r="BU18" s="266">
        <v>0.88888888888888884</v>
      </c>
      <c r="BV18" s="267">
        <f t="shared" si="21"/>
        <v>1.6460905349794237</v>
      </c>
      <c r="BW18" s="268">
        <v>0.22222222222222221</v>
      </c>
      <c r="BX18" s="267">
        <f t="shared" si="22"/>
        <v>0.42735042735042733</v>
      </c>
      <c r="BY18" s="267">
        <v>77.8</v>
      </c>
      <c r="BZ18" s="267">
        <f t="shared" si="23"/>
        <v>0.93419788664745429</v>
      </c>
      <c r="CA18" s="269">
        <v>0</v>
      </c>
      <c r="CB18" s="270">
        <v>0</v>
      </c>
      <c r="CC18" s="335">
        <f t="shared" si="24"/>
        <v>1.0363103784911132</v>
      </c>
      <c r="CD18" s="272">
        <v>92.16</v>
      </c>
      <c r="CE18" s="254">
        <f t="shared" si="3"/>
        <v>1.0593103448275862</v>
      </c>
      <c r="CF18" s="272">
        <v>9</v>
      </c>
      <c r="CG18" s="272">
        <v>3</v>
      </c>
      <c r="CH18" s="273">
        <f t="shared" si="25"/>
        <v>0.33333333333333331</v>
      </c>
      <c r="CI18" s="274">
        <f t="shared" si="4"/>
        <v>0.69632183908045975</v>
      </c>
      <c r="CJ18" s="275">
        <v>542</v>
      </c>
      <c r="CK18" s="276">
        <v>7447</v>
      </c>
      <c r="CL18" s="277">
        <f t="shared" si="26"/>
        <v>13.739852398523984</v>
      </c>
      <c r="CM18" s="278">
        <f>CL18/CL25</f>
        <v>1.3739852398523984</v>
      </c>
      <c r="CN18" s="275">
        <v>679</v>
      </c>
      <c r="CO18" s="279">
        <v>13715</v>
      </c>
      <c r="CP18" s="277">
        <f t="shared" si="27"/>
        <v>20.19882179675994</v>
      </c>
      <c r="CQ18" s="278">
        <f>CP18/CP25</f>
        <v>1.1881659880447024</v>
      </c>
      <c r="CR18" s="280">
        <v>104</v>
      </c>
      <c r="CS18" s="279">
        <v>3709</v>
      </c>
      <c r="CT18" s="277">
        <f t="shared" si="28"/>
        <v>35.66346153846154</v>
      </c>
      <c r="CU18" s="282">
        <f>CT18/CT25</f>
        <v>2.0978506787330318</v>
      </c>
      <c r="CV18" s="283">
        <f t="shared" si="65"/>
        <v>1.5533339688767107</v>
      </c>
      <c r="CW18" s="283">
        <v>1</v>
      </c>
      <c r="CX18" s="346">
        <v>0.6</v>
      </c>
      <c r="CY18" s="347">
        <v>0.8</v>
      </c>
      <c r="CZ18" s="272">
        <v>0</v>
      </c>
      <c r="DA18" s="272">
        <v>100</v>
      </c>
      <c r="DB18" s="273">
        <f>DA18/DA25</f>
        <v>1.0001000100010002</v>
      </c>
      <c r="DC18" s="272">
        <v>0</v>
      </c>
      <c r="DD18" s="272">
        <v>100</v>
      </c>
      <c r="DE18" s="273">
        <f>DD18/DD25</f>
        <v>1.0029285513700004</v>
      </c>
      <c r="DF18" s="286">
        <f t="shared" si="31"/>
        <v>1.0015142806855004</v>
      </c>
      <c r="DG18" s="286">
        <f t="shared" si="32"/>
        <v>0.84921385887762657</v>
      </c>
      <c r="DH18" s="287">
        <v>1361</v>
      </c>
      <c r="DI18" s="288">
        <v>400</v>
      </c>
      <c r="DJ18" s="289">
        <f t="shared" si="33"/>
        <v>1761</v>
      </c>
      <c r="DK18" s="290">
        <v>314.10000000000002</v>
      </c>
      <c r="DL18" s="291"/>
      <c r="DM18" s="291">
        <f>'[3]2019 год'!$H$63</f>
        <v>197</v>
      </c>
      <c r="DN18" s="291">
        <f t="shared" si="61"/>
        <v>197</v>
      </c>
      <c r="DO18" s="292">
        <f t="shared" si="5"/>
        <v>0</v>
      </c>
      <c r="DP18" s="292">
        <f t="shared" si="6"/>
        <v>0.14474650991917706</v>
      </c>
      <c r="DQ18" s="293">
        <f t="shared" si="7"/>
        <v>0.11186825667234526</v>
      </c>
      <c r="DR18" s="294">
        <v>100.5158573566939</v>
      </c>
      <c r="DS18" s="300">
        <f>DR18/DR25</f>
        <v>1.0043271327071479</v>
      </c>
      <c r="DT18" s="296">
        <v>9.6329047430247332</v>
      </c>
      <c r="DU18" s="295">
        <f t="shared" si="34"/>
        <v>0.94343330776070566</v>
      </c>
      <c r="DV18" s="294">
        <v>100.67261138146857</v>
      </c>
      <c r="DW18" s="300">
        <f>DV18/DV25</f>
        <v>1.0036374145630451</v>
      </c>
      <c r="DX18" s="296">
        <v>1.3596491228070176</v>
      </c>
      <c r="DY18" s="295">
        <f t="shared" si="35"/>
        <v>0.83036938774336788</v>
      </c>
      <c r="DZ18" s="297"/>
      <c r="EA18" s="316"/>
      <c r="EB18" s="299"/>
      <c r="EC18" s="298"/>
      <c r="ED18" s="294">
        <v>102.83128336040845</v>
      </c>
      <c r="EE18" s="300">
        <f t="shared" si="36"/>
        <v>1.0419092302390069</v>
      </c>
      <c r="EF18" s="296">
        <v>29.223744292237441</v>
      </c>
      <c r="EG18" s="301">
        <f t="shared" si="37"/>
        <v>1.1154570461440636</v>
      </c>
      <c r="EH18" s="302">
        <f t="shared" si="38"/>
        <v>0.98985558652622296</v>
      </c>
      <c r="EI18" s="303">
        <f t="shared" si="39"/>
        <v>0.98985558652622296</v>
      </c>
      <c r="EJ18" s="304"/>
      <c r="EK18" s="338"/>
      <c r="EL18" s="306">
        <f t="shared" si="40"/>
        <v>0.98462566844919786</v>
      </c>
      <c r="EM18" s="307">
        <v>1496</v>
      </c>
      <c r="EN18" s="307">
        <v>1473</v>
      </c>
      <c r="EO18" s="256">
        <v>0.99671672891167129</v>
      </c>
      <c r="EP18" s="308">
        <f t="shared" si="41"/>
        <v>1.0115384615384615</v>
      </c>
      <c r="EQ18" s="309">
        <v>260</v>
      </c>
      <c r="ER18" s="309">
        <v>263</v>
      </c>
      <c r="ES18" s="256">
        <v>1</v>
      </c>
      <c r="ET18" s="310">
        <v>1</v>
      </c>
      <c r="EU18" s="311">
        <v>21623.8</v>
      </c>
      <c r="EV18" s="311">
        <v>0</v>
      </c>
      <c r="EW18" s="312">
        <v>1</v>
      </c>
      <c r="EX18" s="310">
        <v>1</v>
      </c>
      <c r="EY18" s="311">
        <v>212596.9</v>
      </c>
      <c r="EZ18" s="311">
        <v>0.313</v>
      </c>
      <c r="FA18" s="312">
        <v>1</v>
      </c>
      <c r="FB18" s="313"/>
      <c r="FC18" s="313"/>
      <c r="FD18" s="313"/>
      <c r="FE18" s="313"/>
      <c r="FF18" s="314"/>
      <c r="FG18" s="311">
        <v>1</v>
      </c>
      <c r="FH18" s="314">
        <v>1</v>
      </c>
      <c r="FI18" s="311">
        <v>1</v>
      </c>
      <c r="FJ18" s="314">
        <v>1</v>
      </c>
      <c r="FK18" s="315">
        <f t="shared" si="42"/>
        <v>0.99945278815194527</v>
      </c>
      <c r="FL18" s="314">
        <v>0.99958632377363987</v>
      </c>
      <c r="FM18" s="261">
        <v>141</v>
      </c>
      <c r="FN18" s="261">
        <v>14</v>
      </c>
      <c r="FO18" s="311">
        <f t="shared" si="43"/>
        <v>10.071428571428571</v>
      </c>
      <c r="FP18" s="314">
        <f t="shared" si="44"/>
        <v>0.10061367204224347</v>
      </c>
      <c r="FQ18" s="261">
        <v>356</v>
      </c>
      <c r="FR18" s="317">
        <v>171</v>
      </c>
      <c r="FS18" s="316">
        <f t="shared" si="45"/>
        <v>48.033707865168537</v>
      </c>
      <c r="FT18" s="316">
        <f t="shared" si="46"/>
        <v>1.6122930882058701</v>
      </c>
      <c r="FU18" s="318">
        <f>'[2]РЕЙТИНГ моу'!$K$18</f>
        <v>102.83128336040845</v>
      </c>
      <c r="FV18" s="300">
        <f t="shared" si="47"/>
        <v>45.267222009578326</v>
      </c>
      <c r="FW18" s="318">
        <f>'[2]РЕЙТИНГ моу'!$Q$18</f>
        <v>29.223744292237441</v>
      </c>
      <c r="FX18" s="300">
        <f t="shared" si="48"/>
        <v>21.498849750799145</v>
      </c>
      <c r="FY18" s="319">
        <f t="shared" si="49"/>
        <v>29.052568218298553</v>
      </c>
      <c r="FZ18" s="256">
        <f t="shared" si="50"/>
        <v>17.576550428409206</v>
      </c>
      <c r="GA18" s="296">
        <v>0</v>
      </c>
      <c r="GB18" s="296" t="e">
        <f>GA18/GA27</f>
        <v>#DIV/0!</v>
      </c>
      <c r="GC18" s="296">
        <v>0.14474650991917706</v>
      </c>
      <c r="GD18" s="296" t="e">
        <f>GC18/GC27</f>
        <v>#DIV/0!</v>
      </c>
      <c r="GE18" s="320">
        <v>0.11186825667234526</v>
      </c>
      <c r="GF18" s="320" t="e">
        <f>GE18/GE27</f>
        <v>#DIV/0!</v>
      </c>
      <c r="GG18" s="321">
        <f t="shared" si="51"/>
        <v>8.5538255530507437E-2</v>
      </c>
      <c r="GH18" s="321" t="e">
        <f t="shared" si="52"/>
        <v>#DIV/0!</v>
      </c>
      <c r="GI18" s="321" t="e">
        <f t="shared" si="66"/>
        <v>#DIV/0!</v>
      </c>
      <c r="GJ18" s="322">
        <f t="shared" si="53"/>
        <v>0.99472095514993142</v>
      </c>
      <c r="GK18" s="323">
        <f t="shared" si="54"/>
        <v>0.92196740701377899</v>
      </c>
    </row>
    <row r="19" spans="1:193" s="31" customFormat="1" x14ac:dyDescent="0.25">
      <c r="A19" s="228" t="s">
        <v>25</v>
      </c>
      <c r="B19" s="229">
        <v>16</v>
      </c>
      <c r="C19" s="230">
        <v>73.930000000000007</v>
      </c>
      <c r="D19" s="230">
        <v>81.99</v>
      </c>
      <c r="E19" s="353">
        <f>D19/D25</f>
        <v>0.94263048976776265</v>
      </c>
      <c r="F19" s="96">
        <v>7</v>
      </c>
      <c r="G19" s="96">
        <v>2</v>
      </c>
      <c r="H19" s="233">
        <f t="shared" si="0"/>
        <v>28.571428571428573</v>
      </c>
      <c r="I19" s="234">
        <f t="shared" si="1"/>
        <v>71.428571428571431</v>
      </c>
      <c r="J19" s="325">
        <f>I19/H25</f>
        <v>1.590836780146357</v>
      </c>
      <c r="K19" s="236">
        <v>6.6</v>
      </c>
      <c r="L19" s="326">
        <v>3.4</v>
      </c>
      <c r="M19" s="238">
        <f>L19/L25</f>
        <v>1.0526315789473684</v>
      </c>
      <c r="N19" s="327">
        <v>33.299999999999997</v>
      </c>
      <c r="O19" s="327">
        <v>63.63</v>
      </c>
      <c r="P19" s="240">
        <f>O19/O25</f>
        <v>1.3339622641509434</v>
      </c>
      <c r="Q19" s="242">
        <f t="shared" si="8"/>
        <v>1.1932969215491558</v>
      </c>
      <c r="R19" s="239">
        <v>0</v>
      </c>
      <c r="S19" s="239">
        <v>4</v>
      </c>
      <c r="T19" s="241">
        <v>295</v>
      </c>
      <c r="U19" s="241">
        <f t="shared" si="9"/>
        <v>73.75</v>
      </c>
      <c r="V19" s="242">
        <f>U24/$U$19</f>
        <v>1.3559322033898304</v>
      </c>
      <c r="W19" s="243">
        <v>27</v>
      </c>
      <c r="X19" s="243">
        <v>29</v>
      </c>
      <c r="Y19" s="244">
        <f t="shared" si="55"/>
        <v>0.93103448275862066</v>
      </c>
      <c r="Z19" s="245">
        <f>Y20/Y25</f>
        <v>0.9882352941176471</v>
      </c>
      <c r="AA19" s="329">
        <v>4</v>
      </c>
      <c r="AB19" s="329">
        <v>0</v>
      </c>
      <c r="AC19" s="329">
        <v>5</v>
      </c>
      <c r="AD19" s="329">
        <v>0</v>
      </c>
      <c r="AE19" s="244">
        <f t="shared" si="56"/>
        <v>0</v>
      </c>
      <c r="AF19" s="238">
        <f>AE19/AE25</f>
        <v>0</v>
      </c>
      <c r="AG19" s="238">
        <f t="shared" si="10"/>
        <v>0.49411764705882355</v>
      </c>
      <c r="AH19" s="331">
        <f t="shared" si="11"/>
        <v>1.1585458880360417</v>
      </c>
      <c r="AI19" s="243">
        <v>7</v>
      </c>
      <c r="AJ19" s="248">
        <f>AI19/AI25</f>
        <v>0.77777777777777779</v>
      </c>
      <c r="AK19" s="243">
        <v>8</v>
      </c>
      <c r="AL19" s="243">
        <v>18</v>
      </c>
      <c r="AM19" s="237">
        <f t="shared" si="12"/>
        <v>0.44444444444444442</v>
      </c>
      <c r="AN19" s="238">
        <f>AM25/AM19</f>
        <v>0.22500000000000003</v>
      </c>
      <c r="AO19" s="249">
        <f t="shared" si="2"/>
        <v>0.50138888888888888</v>
      </c>
      <c r="AP19" s="230">
        <v>8</v>
      </c>
      <c r="AQ19" s="230">
        <v>0</v>
      </c>
      <c r="AR19" s="230">
        <v>1917</v>
      </c>
      <c r="AS19" s="250">
        <f>(AP19+AQ19)/AR19</f>
        <v>4.1731872717788209E-3</v>
      </c>
      <c r="AT19" s="251">
        <f>AS19/AS25</f>
        <v>0.29545290341208524</v>
      </c>
      <c r="AU19" s="252">
        <v>10</v>
      </c>
      <c r="AV19" s="252">
        <v>10</v>
      </c>
      <c r="AW19" s="252">
        <v>3</v>
      </c>
      <c r="AX19" s="253">
        <v>0.3</v>
      </c>
      <c r="AY19" s="254">
        <f t="shared" si="57"/>
        <v>0.87976539589442837</v>
      </c>
      <c r="AZ19" s="255">
        <v>51</v>
      </c>
      <c r="BA19" s="252">
        <v>0</v>
      </c>
      <c r="BB19" s="256">
        <f t="shared" si="63"/>
        <v>0</v>
      </c>
      <c r="BC19" s="254">
        <f t="shared" si="58"/>
        <v>0</v>
      </c>
      <c r="BD19" s="257">
        <v>9.8400000000000001E-2</v>
      </c>
      <c r="BE19" s="254">
        <f t="shared" si="14"/>
        <v>0.7705258212286128</v>
      </c>
      <c r="BF19" s="230">
        <v>237</v>
      </c>
      <c r="BG19" s="259">
        <f t="shared" si="59"/>
        <v>0.26274944567627495</v>
      </c>
      <c r="BH19" s="260">
        <f t="shared" si="15"/>
        <v>0.72985957132298596</v>
      </c>
      <c r="BI19" s="261">
        <v>92</v>
      </c>
      <c r="BJ19" s="230">
        <f t="shared" si="62"/>
        <v>0.92</v>
      </c>
      <c r="BK19" s="256">
        <v>61.54</v>
      </c>
      <c r="BL19" s="254">
        <f t="shared" si="16"/>
        <v>0.61539999999999995</v>
      </c>
      <c r="BM19" s="262">
        <f t="shared" si="17"/>
        <v>0.60157195597973045</v>
      </c>
      <c r="BN19" s="263">
        <v>49.1</v>
      </c>
      <c r="BO19" s="254">
        <f t="shared" si="18"/>
        <v>0.59299516908212568</v>
      </c>
      <c r="BP19" s="263">
        <v>32.464058843196256</v>
      </c>
      <c r="BQ19" s="254">
        <f t="shared" si="19"/>
        <v>0.83241176521016036</v>
      </c>
      <c r="BR19" s="262">
        <f t="shared" si="20"/>
        <v>0.71270346714614297</v>
      </c>
      <c r="BS19" s="264">
        <v>0.69230769230769229</v>
      </c>
      <c r="BT19" s="265">
        <f t="shared" si="60"/>
        <v>1.5050167224080266</v>
      </c>
      <c r="BU19" s="266">
        <v>0.53846153846153844</v>
      </c>
      <c r="BV19" s="267">
        <f t="shared" si="21"/>
        <v>0.99715099715099709</v>
      </c>
      <c r="BW19" s="268">
        <v>7.6923076923076927E-2</v>
      </c>
      <c r="BX19" s="267">
        <f t="shared" si="22"/>
        <v>0.14792899408284024</v>
      </c>
      <c r="BY19" s="267">
        <v>61.5</v>
      </c>
      <c r="BZ19" s="267">
        <f t="shared" si="23"/>
        <v>0.73847262247838619</v>
      </c>
      <c r="CA19" s="269">
        <v>0</v>
      </c>
      <c r="CB19" s="270">
        <v>0</v>
      </c>
      <c r="CC19" s="271">
        <f t="shared" si="24"/>
        <v>0.67771386722405003</v>
      </c>
      <c r="CD19" s="272">
        <v>95.91</v>
      </c>
      <c r="CE19" s="254">
        <f t="shared" si="3"/>
        <v>1.1024137931034483</v>
      </c>
      <c r="CF19" s="272">
        <v>14</v>
      </c>
      <c r="CG19" s="272">
        <v>7</v>
      </c>
      <c r="CH19" s="273">
        <f t="shared" si="25"/>
        <v>0.5</v>
      </c>
      <c r="CI19" s="274">
        <f t="shared" si="4"/>
        <v>0.80120689655172417</v>
      </c>
      <c r="CJ19" s="275">
        <v>839</v>
      </c>
      <c r="CK19" s="276">
        <v>7223</v>
      </c>
      <c r="CL19" s="277">
        <f t="shared" si="26"/>
        <v>8.6090584028605477</v>
      </c>
      <c r="CM19" s="278">
        <f>CL19/CL25</f>
        <v>0.86090584028605477</v>
      </c>
      <c r="CN19" s="275">
        <v>957</v>
      </c>
      <c r="CO19" s="279">
        <v>14639</v>
      </c>
      <c r="CP19" s="277">
        <f t="shared" si="27"/>
        <v>15.296760710553814</v>
      </c>
      <c r="CQ19" s="278">
        <f>CP19/CP25</f>
        <v>0.89980945356198905</v>
      </c>
      <c r="CR19" s="280">
        <v>102</v>
      </c>
      <c r="CS19" s="279">
        <v>2230</v>
      </c>
      <c r="CT19" s="277">
        <f t="shared" si="28"/>
        <v>21.862745098039216</v>
      </c>
      <c r="CU19" s="282">
        <f>CT19/CT25</f>
        <v>1.2860438292964245</v>
      </c>
      <c r="CV19" s="283">
        <f t="shared" si="65"/>
        <v>1.0155863743814895</v>
      </c>
      <c r="CW19" s="283">
        <v>1.0155863743814895</v>
      </c>
      <c r="CX19" s="433"/>
      <c r="CY19" s="354">
        <f>CW19/CW22</f>
        <v>1.1951632854475231</v>
      </c>
      <c r="CZ19" s="272">
        <v>0</v>
      </c>
      <c r="DA19" s="272">
        <v>100</v>
      </c>
      <c r="DB19" s="273">
        <f>DA19/DA25</f>
        <v>1.0001000100010002</v>
      </c>
      <c r="DC19" s="272">
        <v>0</v>
      </c>
      <c r="DD19" s="272">
        <v>100</v>
      </c>
      <c r="DE19" s="273">
        <f>DD19/DD25</f>
        <v>1.0029285513700004</v>
      </c>
      <c r="DF19" s="286">
        <f t="shared" si="31"/>
        <v>1.0015142806855004</v>
      </c>
      <c r="DG19" s="286">
        <f t="shared" si="32"/>
        <v>0.84360433552526271</v>
      </c>
      <c r="DH19" s="287">
        <v>1917</v>
      </c>
      <c r="DI19" s="288">
        <v>710</v>
      </c>
      <c r="DJ19" s="289">
        <f t="shared" si="33"/>
        <v>2627</v>
      </c>
      <c r="DK19" s="290">
        <v>0</v>
      </c>
      <c r="DL19" s="291"/>
      <c r="DM19" s="291"/>
      <c r="DN19" s="291">
        <f t="shared" si="61"/>
        <v>0</v>
      </c>
      <c r="DO19" s="292">
        <f t="shared" si="5"/>
        <v>0</v>
      </c>
      <c r="DP19" s="292">
        <f t="shared" si="6"/>
        <v>0</v>
      </c>
      <c r="DQ19" s="293">
        <f t="shared" si="7"/>
        <v>0</v>
      </c>
      <c r="DR19" s="294">
        <v>98.254526750393794</v>
      </c>
      <c r="DS19" s="295">
        <f>DR19/DR25</f>
        <v>0.98173253177896858</v>
      </c>
      <c r="DT19" s="296">
        <v>5.9708512185421716</v>
      </c>
      <c r="DU19" s="300">
        <f t="shared" si="34"/>
        <v>1.5220615708583203</v>
      </c>
      <c r="DV19" s="294">
        <v>95.547745093975649</v>
      </c>
      <c r="DW19" s="295">
        <f>DV19/DV25</f>
        <v>0.95254598582011785</v>
      </c>
      <c r="DX19" s="296">
        <v>0.98743267504488341</v>
      </c>
      <c r="DY19" s="300">
        <f t="shared" si="35"/>
        <v>1.1433802406829929</v>
      </c>
      <c r="DZ19" s="297"/>
      <c r="EA19" s="316"/>
      <c r="EB19" s="299"/>
      <c r="EC19" s="298"/>
      <c r="ED19" s="294">
        <v>94.899591670212132</v>
      </c>
      <c r="EE19" s="295">
        <f t="shared" si="36"/>
        <v>0.96154358164099107</v>
      </c>
      <c r="EF19" s="296">
        <v>22.754491017964071</v>
      </c>
      <c r="EG19" s="349">
        <f t="shared" si="37"/>
        <v>0.86852858701449265</v>
      </c>
      <c r="EH19" s="302">
        <f t="shared" si="38"/>
        <v>1.0716320829659807</v>
      </c>
      <c r="EI19" s="342">
        <f t="shared" si="39"/>
        <v>1.0716320829659807</v>
      </c>
      <c r="EJ19" s="304"/>
      <c r="EK19" s="338"/>
      <c r="EL19" s="306">
        <f t="shared" si="40"/>
        <v>0.95434591747146624</v>
      </c>
      <c r="EM19" s="307">
        <v>2278</v>
      </c>
      <c r="EN19" s="307">
        <v>2174</v>
      </c>
      <c r="EO19" s="340">
        <v>0.96606514698173929</v>
      </c>
      <c r="EP19" s="308">
        <f t="shared" si="41"/>
        <v>0.90924956369982546</v>
      </c>
      <c r="EQ19" s="309">
        <v>573</v>
      </c>
      <c r="ER19" s="309">
        <v>521</v>
      </c>
      <c r="ES19" s="340">
        <v>0.93300207196375617</v>
      </c>
      <c r="ET19" s="310">
        <v>0.99943375868689788</v>
      </c>
      <c r="EU19" s="311">
        <v>27044.1</v>
      </c>
      <c r="EV19" s="311">
        <v>2.26715</v>
      </c>
      <c r="EW19" s="351">
        <v>0.99943375868689788</v>
      </c>
      <c r="EX19" s="310">
        <v>0.99853469602111755</v>
      </c>
      <c r="EY19" s="311">
        <v>168003.6</v>
      </c>
      <c r="EZ19" s="311">
        <v>51.438870000000001</v>
      </c>
      <c r="FA19" s="352">
        <v>0.99853469602111755</v>
      </c>
      <c r="FB19" s="313"/>
      <c r="FC19" s="313"/>
      <c r="FD19" s="313"/>
      <c r="FE19" s="313"/>
      <c r="FF19" s="316"/>
      <c r="FG19" s="311">
        <v>0</v>
      </c>
      <c r="FH19" s="256">
        <v>0</v>
      </c>
      <c r="FI19" s="311">
        <v>0</v>
      </c>
      <c r="FJ19" s="256">
        <v>0</v>
      </c>
      <c r="FK19" s="315">
        <f t="shared" si="42"/>
        <v>0.6495059456089185</v>
      </c>
      <c r="FL19" s="256">
        <v>0.64959272527602174</v>
      </c>
      <c r="FM19" s="261">
        <v>181</v>
      </c>
      <c r="FN19" s="261">
        <v>21</v>
      </c>
      <c r="FO19" s="311">
        <f t="shared" si="43"/>
        <v>8.6190476190476186</v>
      </c>
      <c r="FP19" s="314">
        <f t="shared" si="44"/>
        <v>8.610437181865753E-2</v>
      </c>
      <c r="FQ19" s="261">
        <v>447</v>
      </c>
      <c r="FR19" s="317">
        <v>205</v>
      </c>
      <c r="FS19" s="316">
        <f t="shared" si="45"/>
        <v>45.861297539149888</v>
      </c>
      <c r="FT19" s="316">
        <f t="shared" si="46"/>
        <v>1.5393742503926686</v>
      </c>
      <c r="FU19" s="318">
        <f>'[2]РЕЙТИНГ моу'!$K$19</f>
        <v>94.899591670212132</v>
      </c>
      <c r="FV19" s="296">
        <f t="shared" si="47"/>
        <v>41.775622596263197</v>
      </c>
      <c r="FW19" s="318">
        <f>'[2]РЕЙТИНГ моу'!$Q$19</f>
        <v>22.754491017964071</v>
      </c>
      <c r="FX19" s="296">
        <f t="shared" si="48"/>
        <v>16.73965453088983</v>
      </c>
      <c r="FY19" s="319">
        <f t="shared" si="49"/>
        <v>27.240172579098754</v>
      </c>
      <c r="FZ19" s="256">
        <f t="shared" si="50"/>
        <v>16.480066871111845</v>
      </c>
      <c r="GA19" s="296">
        <v>0</v>
      </c>
      <c r="GB19" s="296" t="e">
        <f>GA19/GA27</f>
        <v>#DIV/0!</v>
      </c>
      <c r="GC19" s="296">
        <v>0</v>
      </c>
      <c r="GD19" s="296" t="e">
        <f>GC19/GC27</f>
        <v>#DIV/0!</v>
      </c>
      <c r="GE19" s="320">
        <v>0</v>
      </c>
      <c r="GF19" s="320" t="e">
        <f>GE19/GE27</f>
        <v>#DIV/0!</v>
      </c>
      <c r="GG19" s="321">
        <f t="shared" si="51"/>
        <v>0</v>
      </c>
      <c r="GH19" s="321" t="e">
        <f t="shared" si="52"/>
        <v>#DIV/0!</v>
      </c>
      <c r="GI19" s="321" t="e">
        <f t="shared" si="66"/>
        <v>#DIV/0!</v>
      </c>
      <c r="GJ19" s="322">
        <f t="shared" si="53"/>
        <v>0.86061240412100126</v>
      </c>
      <c r="GK19" s="323">
        <f t="shared" si="54"/>
        <v>0.85210836982313198</v>
      </c>
    </row>
    <row r="20" spans="1:193" s="31" customFormat="1" x14ac:dyDescent="0.25">
      <c r="A20" s="228" t="s">
        <v>26</v>
      </c>
      <c r="B20" s="229">
        <v>17</v>
      </c>
      <c r="C20" s="230">
        <v>84.63</v>
      </c>
      <c r="D20" s="230">
        <v>90.08</v>
      </c>
      <c r="E20" s="348">
        <f>D20/D25</f>
        <v>1.0356403770981835</v>
      </c>
      <c r="F20" s="96">
        <v>19</v>
      </c>
      <c r="G20" s="358">
        <v>16</v>
      </c>
      <c r="H20" s="233">
        <f t="shared" si="0"/>
        <v>84.21052631578948</v>
      </c>
      <c r="I20" s="234">
        <f t="shared" si="1"/>
        <v>15.78947368421052</v>
      </c>
      <c r="J20" s="235">
        <f>I20/H25</f>
        <v>0.35165865666393142</v>
      </c>
      <c r="K20" s="236">
        <v>10.6</v>
      </c>
      <c r="L20" s="326">
        <v>5.32</v>
      </c>
      <c r="M20" s="238">
        <f>L20/L25</f>
        <v>1.6470588235294119</v>
      </c>
      <c r="N20" s="327">
        <v>29.4</v>
      </c>
      <c r="O20" s="327">
        <v>51.16</v>
      </c>
      <c r="P20" s="240">
        <f>O20/O25</f>
        <v>1.0725366876310272</v>
      </c>
      <c r="Q20" s="242">
        <f>(M20+P20)/2</f>
        <v>1.3597977555802196</v>
      </c>
      <c r="R20" s="239">
        <v>1</v>
      </c>
      <c r="S20" s="239">
        <v>10</v>
      </c>
      <c r="T20" s="241">
        <v>724</v>
      </c>
      <c r="U20" s="241">
        <f t="shared" si="9"/>
        <v>72.400000000000006</v>
      </c>
      <c r="V20" s="242">
        <f>U24/$U$20</f>
        <v>1.3812154696132595</v>
      </c>
      <c r="W20" s="243">
        <v>84</v>
      </c>
      <c r="X20" s="243">
        <v>85</v>
      </c>
      <c r="Y20" s="244">
        <f t="shared" si="55"/>
        <v>0.9882352941176471</v>
      </c>
      <c r="Z20" s="245">
        <f>Y20/Y25</f>
        <v>0.9882352941176471</v>
      </c>
      <c r="AA20" s="329">
        <v>21</v>
      </c>
      <c r="AB20" s="329">
        <v>2</v>
      </c>
      <c r="AC20" s="329">
        <v>3</v>
      </c>
      <c r="AD20" s="329">
        <v>2</v>
      </c>
      <c r="AE20" s="244">
        <f t="shared" si="56"/>
        <v>0.66666666666666663</v>
      </c>
      <c r="AF20" s="238">
        <f>AE20/AE25</f>
        <v>1.3888888888888888</v>
      </c>
      <c r="AG20" s="330">
        <f t="shared" si="10"/>
        <v>1.188562091503268</v>
      </c>
      <c r="AH20" s="331">
        <f t="shared" si="11"/>
        <v>1.0703084933401696</v>
      </c>
      <c r="AI20" s="243">
        <v>17</v>
      </c>
      <c r="AJ20" s="248">
        <f>AI20/AI25</f>
        <v>1.8888888888888888</v>
      </c>
      <c r="AK20" s="243">
        <v>16</v>
      </c>
      <c r="AL20" s="243">
        <v>22</v>
      </c>
      <c r="AM20" s="237">
        <f t="shared" si="12"/>
        <v>0.72727272727272729</v>
      </c>
      <c r="AN20" s="238">
        <f>AM25/AM20</f>
        <v>0.13750000000000001</v>
      </c>
      <c r="AO20" s="242">
        <f t="shared" si="2"/>
        <v>1.0131944444444445</v>
      </c>
      <c r="AP20" s="230">
        <v>78</v>
      </c>
      <c r="AQ20" s="230">
        <v>0</v>
      </c>
      <c r="AR20" s="230">
        <v>5194</v>
      </c>
      <c r="AS20" s="250">
        <f>(AP20+AQ20)/AR20</f>
        <v>1.5017327685791297E-2</v>
      </c>
      <c r="AT20" s="251">
        <f>AS20/AS25</f>
        <v>1.0631952935020086</v>
      </c>
      <c r="AU20" s="252">
        <v>27</v>
      </c>
      <c r="AV20" s="252">
        <v>27</v>
      </c>
      <c r="AW20" s="252">
        <v>6</v>
      </c>
      <c r="AX20" s="253">
        <v>0.22</v>
      </c>
      <c r="AY20" s="254">
        <f t="shared" si="57"/>
        <v>0.64516129032258085</v>
      </c>
      <c r="AZ20" s="255">
        <v>307</v>
      </c>
      <c r="BA20" s="252">
        <v>0</v>
      </c>
      <c r="BB20" s="256">
        <f t="shared" si="63"/>
        <v>0</v>
      </c>
      <c r="BC20" s="254">
        <f t="shared" si="58"/>
        <v>0</v>
      </c>
      <c r="BD20" s="257">
        <v>4.4900000000000002E-2</v>
      </c>
      <c r="BE20" s="254">
        <f t="shared" si="14"/>
        <v>0.35159155867037312</v>
      </c>
      <c r="BF20" s="230">
        <v>600</v>
      </c>
      <c r="BG20" s="259">
        <f t="shared" si="59"/>
        <v>0.66518847006651882</v>
      </c>
      <c r="BH20" s="260">
        <f t="shared" si="15"/>
        <v>1.8477457501847745</v>
      </c>
      <c r="BI20" s="261">
        <v>86</v>
      </c>
      <c r="BJ20" s="230">
        <f t="shared" si="62"/>
        <v>0.86</v>
      </c>
      <c r="BK20" s="256">
        <v>100</v>
      </c>
      <c r="BL20" s="254">
        <f t="shared" si="16"/>
        <v>1</v>
      </c>
      <c r="BM20" s="262">
        <f t="shared" si="17"/>
        <v>0.82395627038281971</v>
      </c>
      <c r="BN20" s="263">
        <v>85.5</v>
      </c>
      <c r="BO20" s="254">
        <f t="shared" si="18"/>
        <v>1.0326086956521741</v>
      </c>
      <c r="BP20" s="263">
        <v>63.27</v>
      </c>
      <c r="BQ20" s="254">
        <f t="shared" si="19"/>
        <v>1.6223076923076925</v>
      </c>
      <c r="BR20" s="332">
        <f t="shared" si="20"/>
        <v>1.3274581939799333</v>
      </c>
      <c r="BS20" s="264">
        <v>0.22222222222222221</v>
      </c>
      <c r="BT20" s="265">
        <f t="shared" si="60"/>
        <v>0.48309178743961345</v>
      </c>
      <c r="BU20" s="266">
        <v>0.33333333333333331</v>
      </c>
      <c r="BV20" s="267">
        <f t="shared" si="21"/>
        <v>0.61728395061728392</v>
      </c>
      <c r="BW20" s="268">
        <v>0.66666666666666663</v>
      </c>
      <c r="BX20" s="267">
        <f t="shared" si="22"/>
        <v>1.2820512820512819</v>
      </c>
      <c r="BY20" s="267">
        <v>100</v>
      </c>
      <c r="BZ20" s="267">
        <f t="shared" si="23"/>
        <v>1.2007684918347743</v>
      </c>
      <c r="CA20" s="269">
        <v>1</v>
      </c>
      <c r="CB20" s="270">
        <v>1</v>
      </c>
      <c r="CC20" s="271">
        <f t="shared" si="24"/>
        <v>0.9166391023885907</v>
      </c>
      <c r="CD20" s="272">
        <v>81.819999999999993</v>
      </c>
      <c r="CE20" s="254">
        <f t="shared" si="3"/>
        <v>0.94045977011494242</v>
      </c>
      <c r="CF20" s="272">
        <v>19</v>
      </c>
      <c r="CG20" s="272">
        <v>18</v>
      </c>
      <c r="CH20" s="273">
        <f t="shared" si="25"/>
        <v>0.94736842105263153</v>
      </c>
      <c r="CI20" s="274">
        <f t="shared" si="4"/>
        <v>0.94391409558378703</v>
      </c>
      <c r="CJ20" s="336">
        <v>2085</v>
      </c>
      <c r="CK20" s="276">
        <v>19262</v>
      </c>
      <c r="CL20" s="277">
        <f t="shared" si="26"/>
        <v>9.2383693045563557</v>
      </c>
      <c r="CM20" s="278">
        <f>CL20/CL25</f>
        <v>0.92383693045563553</v>
      </c>
      <c r="CN20" s="336">
        <v>2507</v>
      </c>
      <c r="CO20" s="279">
        <v>37106</v>
      </c>
      <c r="CP20" s="277">
        <f t="shared" si="27"/>
        <v>14.800957319505384</v>
      </c>
      <c r="CQ20" s="278">
        <f>CP20/CP25</f>
        <v>0.87064454820619908</v>
      </c>
      <c r="CR20" s="280">
        <v>591</v>
      </c>
      <c r="CS20" s="279">
        <v>10735</v>
      </c>
      <c r="CT20" s="277">
        <f t="shared" si="28"/>
        <v>18.164128595600676</v>
      </c>
      <c r="CU20" s="282">
        <f>CT20/CT25</f>
        <v>1.0684781526823928</v>
      </c>
      <c r="CV20" s="283">
        <f t="shared" si="65"/>
        <v>0.95431987711474253</v>
      </c>
      <c r="CW20" s="283">
        <v>0.95431987711474253</v>
      </c>
      <c r="CX20" s="284"/>
      <c r="CY20" s="354">
        <f t="shared" ref="CY20:CY22" si="67">CW20/CW23</f>
        <v>1.1134489986093581</v>
      </c>
      <c r="CZ20" s="272">
        <v>0</v>
      </c>
      <c r="DA20" s="272">
        <v>100</v>
      </c>
      <c r="DB20" s="273">
        <f>DA20/DA25</f>
        <v>1.0001000100010002</v>
      </c>
      <c r="DC20" s="272">
        <v>0</v>
      </c>
      <c r="DD20" s="272">
        <v>100</v>
      </c>
      <c r="DE20" s="273">
        <f>DD20/DD25</f>
        <v>1.0029285513700004</v>
      </c>
      <c r="DF20" s="286">
        <f t="shared" si="31"/>
        <v>1.0015142806855004</v>
      </c>
      <c r="DG20" s="337">
        <f t="shared" si="32"/>
        <v>1.0273415840569762</v>
      </c>
      <c r="DH20" s="287">
        <v>5313</v>
      </c>
      <c r="DI20" s="288">
        <v>2552</v>
      </c>
      <c r="DJ20" s="289">
        <f t="shared" si="33"/>
        <v>7865</v>
      </c>
      <c r="DK20" s="290">
        <v>20945.132000000001</v>
      </c>
      <c r="DL20" s="291"/>
      <c r="DM20" s="291">
        <f>'[3]2019 год'!$H$71</f>
        <v>9181.0580000000009</v>
      </c>
      <c r="DN20" s="291">
        <f t="shared" si="61"/>
        <v>9181.0580000000009</v>
      </c>
      <c r="DO20" s="292">
        <f t="shared" si="5"/>
        <v>0</v>
      </c>
      <c r="DP20" s="292">
        <f t="shared" si="6"/>
        <v>1.7280365142104275</v>
      </c>
      <c r="DQ20" s="293">
        <f t="shared" si="7"/>
        <v>1.1673309599491419</v>
      </c>
      <c r="DR20" s="294">
        <v>99.830977002529693</v>
      </c>
      <c r="DS20" s="300">
        <f>DR20/DR25</f>
        <v>0.99748399431651291</v>
      </c>
      <c r="DT20" s="296">
        <v>13.697078842083538</v>
      </c>
      <c r="DU20" s="295">
        <f t="shared" si="34"/>
        <v>0.66349937018199912</v>
      </c>
      <c r="DV20" s="294">
        <v>100.34352667091974</v>
      </c>
      <c r="DW20" s="300">
        <f>DV20/DV25</f>
        <v>1.0003566639841617</v>
      </c>
      <c r="DX20" s="296">
        <v>1.1903780068728522</v>
      </c>
      <c r="DY20" s="295">
        <f t="shared" si="35"/>
        <v>0.94844747057869938</v>
      </c>
      <c r="DZ20" s="297"/>
      <c r="EA20" s="316"/>
      <c r="EB20" s="299"/>
      <c r="EC20" s="316"/>
      <c r="ED20" s="294">
        <v>98.786462039262247</v>
      </c>
      <c r="EE20" s="300">
        <f t="shared" si="36"/>
        <v>1.0009262090080149</v>
      </c>
      <c r="EF20" s="296">
        <v>26.265389876880985</v>
      </c>
      <c r="EG20" s="301">
        <f t="shared" si="37"/>
        <v>1.0025380018011625</v>
      </c>
      <c r="EH20" s="302">
        <f t="shared" si="38"/>
        <v>0.9355419516450918</v>
      </c>
      <c r="EI20" s="303">
        <f t="shared" si="39"/>
        <v>0.9355419516450918</v>
      </c>
      <c r="EJ20" s="304"/>
      <c r="EK20" s="305"/>
      <c r="EL20" s="306">
        <f t="shared" si="40"/>
        <v>0.98763118440779607</v>
      </c>
      <c r="EM20" s="307">
        <v>5336</v>
      </c>
      <c r="EN20" s="307">
        <v>5270</v>
      </c>
      <c r="EO20" s="256">
        <v>0.99975915217051647</v>
      </c>
      <c r="EP20" s="308">
        <f t="shared" si="41"/>
        <v>0.95733222866611434</v>
      </c>
      <c r="EQ20" s="309">
        <v>2414</v>
      </c>
      <c r="ER20" s="309">
        <v>2311</v>
      </c>
      <c r="ES20" s="340">
        <v>0.982340810006744</v>
      </c>
      <c r="ET20" s="310">
        <v>0.99872387316154632</v>
      </c>
      <c r="EU20" s="311">
        <v>314105.09999999998</v>
      </c>
      <c r="EV20" s="311">
        <v>0</v>
      </c>
      <c r="EW20" s="351">
        <v>0.99872387316154632</v>
      </c>
      <c r="EX20" s="310">
        <v>1</v>
      </c>
      <c r="EY20" s="311">
        <v>416146</v>
      </c>
      <c r="EZ20" s="311">
        <v>167.68159</v>
      </c>
      <c r="FA20" s="312">
        <v>1</v>
      </c>
      <c r="FB20" s="313"/>
      <c r="FC20" s="313"/>
      <c r="FD20" s="313"/>
      <c r="FE20" s="313"/>
      <c r="FF20" s="314"/>
      <c r="FG20" s="311">
        <v>1</v>
      </c>
      <c r="FH20" s="314">
        <v>1</v>
      </c>
      <c r="FI20" s="311">
        <v>1</v>
      </c>
      <c r="FJ20" s="314">
        <v>1</v>
      </c>
      <c r="FK20" s="315">
        <f t="shared" si="42"/>
        <v>0.9968039725564678</v>
      </c>
      <c r="FL20" s="314">
        <v>0.99693715427326413</v>
      </c>
      <c r="FM20" s="261">
        <v>283</v>
      </c>
      <c r="FN20" s="261">
        <v>38</v>
      </c>
      <c r="FO20" s="311">
        <f t="shared" si="43"/>
        <v>7.4473684210526319</v>
      </c>
      <c r="FP20" s="314">
        <f t="shared" si="44"/>
        <v>7.4399284925600717E-2</v>
      </c>
      <c r="FQ20" s="261">
        <v>482</v>
      </c>
      <c r="FR20" s="317">
        <v>307</v>
      </c>
      <c r="FS20" s="316">
        <f t="shared" si="45"/>
        <v>63.69294605809128</v>
      </c>
      <c r="FT20" s="314">
        <f t="shared" si="46"/>
        <v>2.137909007257722</v>
      </c>
      <c r="FU20" s="318">
        <f>'[2]РЕЙТИНГ моу'!$K$20</f>
        <v>98.786462039262247</v>
      </c>
      <c r="FV20" s="296">
        <f t="shared" si="47"/>
        <v>43.486656614010229</v>
      </c>
      <c r="FW20" s="318">
        <f>'[2]РЕЙТИНГ моу'!$Q$20</f>
        <v>26.265389876880985</v>
      </c>
      <c r="FX20" s="300">
        <f t="shared" si="48"/>
        <v>19.322495603659423</v>
      </c>
      <c r="FY20" s="319">
        <f t="shared" si="49"/>
        <v>35.570157239571955</v>
      </c>
      <c r="FZ20" s="339">
        <f t="shared" si="50"/>
        <v>21.519634951721862</v>
      </c>
      <c r="GA20" s="296">
        <v>0</v>
      </c>
      <c r="GB20" s="296" t="e">
        <f>GA20/GA26</f>
        <v>#DIV/0!</v>
      </c>
      <c r="GC20" s="296">
        <v>1.7280365142104275</v>
      </c>
      <c r="GD20" s="296" t="e">
        <f>GC20/GC26</f>
        <v>#DIV/0!</v>
      </c>
      <c r="GE20" s="320">
        <v>1.1673309599491419</v>
      </c>
      <c r="GF20" s="320" t="e">
        <f>GE20/GE26</f>
        <v>#DIV/0!</v>
      </c>
      <c r="GG20" s="321">
        <f t="shared" si="51"/>
        <v>0.96512249138652317</v>
      </c>
      <c r="GH20" s="321" t="e">
        <f t="shared" si="52"/>
        <v>#DIV/0!</v>
      </c>
      <c r="GI20" s="321" t="e">
        <f>GG20/GG26</f>
        <v>#DIV/0!</v>
      </c>
      <c r="GJ20" s="322">
        <f t="shared" si="53"/>
        <v>0.96623955295917796</v>
      </c>
      <c r="GK20" s="434">
        <f t="shared" si="54"/>
        <v>0.99679056850807712</v>
      </c>
    </row>
    <row r="21" spans="1:193" s="31" customFormat="1" x14ac:dyDescent="0.25">
      <c r="A21" s="228" t="s">
        <v>27</v>
      </c>
      <c r="B21" s="435">
        <v>18</v>
      </c>
      <c r="C21" s="357">
        <v>87.87</v>
      </c>
      <c r="D21" s="357">
        <v>84.84</v>
      </c>
      <c r="E21" s="353">
        <f>D21/D25</f>
        <v>0.97539664290641526</v>
      </c>
      <c r="F21" s="96">
        <v>1</v>
      </c>
      <c r="G21" s="96">
        <v>0</v>
      </c>
      <c r="H21" s="233">
        <f t="shared" si="0"/>
        <v>0</v>
      </c>
      <c r="I21" s="234">
        <f t="shared" si="1"/>
        <v>100</v>
      </c>
      <c r="J21" s="436">
        <f>I21/H25</f>
        <v>2.2271714922048997</v>
      </c>
      <c r="K21" s="236">
        <v>7.1</v>
      </c>
      <c r="L21" s="326">
        <v>1.59</v>
      </c>
      <c r="M21" s="238">
        <f>L21/L25</f>
        <v>0.49226006191950467</v>
      </c>
      <c r="N21" s="327">
        <v>66.7</v>
      </c>
      <c r="O21" s="327">
        <v>100</v>
      </c>
      <c r="P21" s="240">
        <f>O21/O25</f>
        <v>2.0964360587002093</v>
      </c>
      <c r="Q21" s="242">
        <f>(M21+P21)/2</f>
        <v>1.2943480603098569</v>
      </c>
      <c r="R21" s="239">
        <v>1</v>
      </c>
      <c r="S21" s="239">
        <v>1</v>
      </c>
      <c r="T21" s="241">
        <v>55</v>
      </c>
      <c r="U21" s="241">
        <f t="shared" si="9"/>
        <v>55</v>
      </c>
      <c r="V21" s="242">
        <f>U24/$U$21</f>
        <v>1.8181818181818181</v>
      </c>
      <c r="W21" s="243">
        <v>7</v>
      </c>
      <c r="X21" s="243">
        <v>8</v>
      </c>
      <c r="Y21" s="244">
        <f t="shared" si="55"/>
        <v>0.875</v>
      </c>
      <c r="Z21" s="245">
        <f>Y21/Y25</f>
        <v>0.875</v>
      </c>
      <c r="AA21" s="329">
        <v>7</v>
      </c>
      <c r="AB21" s="329">
        <v>2</v>
      </c>
      <c r="AC21" s="329">
        <v>0</v>
      </c>
      <c r="AD21" s="329">
        <v>0</v>
      </c>
      <c r="AE21" s="244">
        <v>0</v>
      </c>
      <c r="AF21" s="238">
        <f>AE21/AE25</f>
        <v>0</v>
      </c>
      <c r="AG21" s="238">
        <f t="shared" si="10"/>
        <v>0.4375</v>
      </c>
      <c r="AH21" s="331">
        <f t="shared" si="11"/>
        <v>1.4443003426741436</v>
      </c>
      <c r="AI21" s="243">
        <v>0</v>
      </c>
      <c r="AJ21" s="248">
        <f>AI21/AI25</f>
        <v>0</v>
      </c>
      <c r="AK21" s="241">
        <v>0</v>
      </c>
      <c r="AL21" s="241">
        <v>3</v>
      </c>
      <c r="AM21" s="237">
        <f t="shared" si="12"/>
        <v>0</v>
      </c>
      <c r="AN21" s="359">
        <v>1</v>
      </c>
      <c r="AO21" s="249">
        <f t="shared" si="2"/>
        <v>0.5</v>
      </c>
      <c r="AP21" s="230">
        <v>23</v>
      </c>
      <c r="AQ21" s="230">
        <v>0</v>
      </c>
      <c r="AR21" s="230">
        <v>424</v>
      </c>
      <c r="AS21" s="250">
        <f>(AP21+AQ21)/AR21</f>
        <v>5.4245283018867926E-2</v>
      </c>
      <c r="AT21" s="251">
        <f>AS21/AS25</f>
        <v>3.8404522300537298</v>
      </c>
      <c r="AU21" s="252">
        <v>3</v>
      </c>
      <c r="AV21" s="252">
        <v>3</v>
      </c>
      <c r="AW21" s="252">
        <v>1</v>
      </c>
      <c r="AX21" s="253">
        <v>0.33</v>
      </c>
      <c r="AY21" s="254">
        <f t="shared" si="57"/>
        <v>0.96774193548387122</v>
      </c>
      <c r="AZ21" s="255">
        <v>31</v>
      </c>
      <c r="BA21" s="252">
        <v>0</v>
      </c>
      <c r="BB21" s="256">
        <f t="shared" si="63"/>
        <v>0</v>
      </c>
      <c r="BC21" s="254">
        <f t="shared" si="58"/>
        <v>0</v>
      </c>
      <c r="BD21" s="257">
        <v>0</v>
      </c>
      <c r="BE21" s="254">
        <f t="shared" si="14"/>
        <v>0</v>
      </c>
      <c r="BF21" s="230">
        <v>291</v>
      </c>
      <c r="BG21" s="259">
        <f t="shared" si="59"/>
        <v>0.32261640798226165</v>
      </c>
      <c r="BH21" s="260">
        <f t="shared" si="15"/>
        <v>0.89615668883961574</v>
      </c>
      <c r="BI21" s="230">
        <v>100</v>
      </c>
      <c r="BJ21" s="230">
        <f t="shared" si="62"/>
        <v>1</v>
      </c>
      <c r="BK21" s="256">
        <v>50</v>
      </c>
      <c r="BL21" s="254">
        <f t="shared" si="16"/>
        <v>0.5</v>
      </c>
      <c r="BM21" s="332">
        <f t="shared" si="17"/>
        <v>1.0291929791967454</v>
      </c>
      <c r="BN21" s="263">
        <v>76.099999999999994</v>
      </c>
      <c r="BO21" s="254">
        <f t="shared" si="18"/>
        <v>0.91908212560386471</v>
      </c>
      <c r="BP21" s="263">
        <v>57.14</v>
      </c>
      <c r="BQ21" s="254">
        <f t="shared" si="19"/>
        <v>1.4651282051282051</v>
      </c>
      <c r="BR21" s="332">
        <f t="shared" si="20"/>
        <v>1.1921051653660348</v>
      </c>
      <c r="BS21" s="264">
        <v>0</v>
      </c>
      <c r="BT21" s="265">
        <f t="shared" si="60"/>
        <v>0</v>
      </c>
      <c r="BU21" s="266">
        <v>0</v>
      </c>
      <c r="BV21" s="267">
        <f t="shared" si="21"/>
        <v>0</v>
      </c>
      <c r="BW21" s="268">
        <v>0.5</v>
      </c>
      <c r="BX21" s="267">
        <f t="shared" si="22"/>
        <v>0.96153846153846145</v>
      </c>
      <c r="BY21" s="267">
        <v>100</v>
      </c>
      <c r="BZ21" s="267">
        <f t="shared" si="23"/>
        <v>1.2007684918347743</v>
      </c>
      <c r="CA21" s="269">
        <v>0</v>
      </c>
      <c r="CB21" s="270">
        <v>0</v>
      </c>
      <c r="CC21" s="271">
        <f t="shared" si="24"/>
        <v>0.43246139067464712</v>
      </c>
      <c r="CD21" s="272">
        <v>98.74</v>
      </c>
      <c r="CE21" s="254">
        <f t="shared" si="3"/>
        <v>1.1349425287356321</v>
      </c>
      <c r="CF21" s="272">
        <v>2</v>
      </c>
      <c r="CG21" s="272">
        <v>1</v>
      </c>
      <c r="CH21" s="273">
        <f t="shared" si="25"/>
        <v>0.5</v>
      </c>
      <c r="CI21" s="274">
        <f t="shared" si="4"/>
        <v>0.81747126436781603</v>
      </c>
      <c r="CJ21" s="275">
        <v>173</v>
      </c>
      <c r="CK21" s="276">
        <v>1692</v>
      </c>
      <c r="CL21" s="277">
        <f t="shared" si="26"/>
        <v>9.7803468208092479</v>
      </c>
      <c r="CM21" s="278">
        <f>CL21/CL25</f>
        <v>0.97803468208092481</v>
      </c>
      <c r="CN21" s="275">
        <v>191</v>
      </c>
      <c r="CO21" s="279">
        <v>3274</v>
      </c>
      <c r="CP21" s="437">
        <f t="shared" si="27"/>
        <v>17.141361256544503</v>
      </c>
      <c r="CQ21" s="278">
        <f>CP21/CP25</f>
        <v>1.0083153680320296</v>
      </c>
      <c r="CR21" s="280">
        <v>42</v>
      </c>
      <c r="CS21" s="279">
        <v>879</v>
      </c>
      <c r="CT21" s="277">
        <f t="shared" si="28"/>
        <v>20.928571428571427</v>
      </c>
      <c r="CU21" s="282">
        <f>CT21/CT25</f>
        <v>1.2310924369747898</v>
      </c>
      <c r="CV21" s="283">
        <f t="shared" si="65"/>
        <v>1.0724808290292482</v>
      </c>
      <c r="CW21" s="283">
        <v>1</v>
      </c>
      <c r="CX21" s="346">
        <v>0.1</v>
      </c>
      <c r="CY21" s="347">
        <v>0.9</v>
      </c>
      <c r="CZ21" s="272">
        <v>0</v>
      </c>
      <c r="DA21" s="272">
        <v>100</v>
      </c>
      <c r="DB21" s="273">
        <f>DA21/DA25</f>
        <v>1.0001000100010002</v>
      </c>
      <c r="DC21" s="272">
        <v>0</v>
      </c>
      <c r="DD21" s="272">
        <v>100</v>
      </c>
      <c r="DE21" s="273">
        <f>DD21/DD25</f>
        <v>1.0029285513700004</v>
      </c>
      <c r="DF21" s="286">
        <f t="shared" si="31"/>
        <v>1.0015142806855004</v>
      </c>
      <c r="DG21" s="286">
        <f t="shared" si="32"/>
        <v>0.92138245176347811</v>
      </c>
      <c r="DH21" s="287">
        <v>424</v>
      </c>
      <c r="DI21" s="288">
        <v>186</v>
      </c>
      <c r="DJ21" s="289">
        <f t="shared" si="33"/>
        <v>610</v>
      </c>
      <c r="DK21" s="290">
        <v>0</v>
      </c>
      <c r="DL21" s="291"/>
      <c r="DM21" s="291"/>
      <c r="DN21" s="291">
        <f t="shared" si="61"/>
        <v>0</v>
      </c>
      <c r="DO21" s="292">
        <f t="shared" si="5"/>
        <v>0</v>
      </c>
      <c r="DP21" s="292">
        <f t="shared" si="6"/>
        <v>0</v>
      </c>
      <c r="DQ21" s="293">
        <f t="shared" si="7"/>
        <v>0</v>
      </c>
      <c r="DR21" s="438">
        <v>102.66480410397708</v>
      </c>
      <c r="DS21" s="300">
        <f>DR21/DR25</f>
        <v>1.0257988246550209</v>
      </c>
      <c r="DT21" s="318">
        <v>7.3211479131497752</v>
      </c>
      <c r="DU21" s="300">
        <f t="shared" si="34"/>
        <v>1.2413358250462783</v>
      </c>
      <c r="DV21" s="438">
        <v>101.75925925925927</v>
      </c>
      <c r="DW21" s="300">
        <f>DV21/DV25</f>
        <v>1.0144705542982781</v>
      </c>
      <c r="DX21" s="318">
        <v>1.0412926391382404</v>
      </c>
      <c r="DY21" s="300">
        <f t="shared" si="35"/>
        <v>1.0842398834062867</v>
      </c>
      <c r="DZ21" s="439"/>
      <c r="EA21" s="298"/>
      <c r="EB21" s="440"/>
      <c r="EC21" s="298"/>
      <c r="ED21" s="438">
        <v>94.563388920150899</v>
      </c>
      <c r="EE21" s="295">
        <f t="shared" si="36"/>
        <v>0.95813710126776841</v>
      </c>
      <c r="EF21" s="318">
        <v>29.310344827586203</v>
      </c>
      <c r="EG21" s="301">
        <f t="shared" si="37"/>
        <v>1.1187625492441671</v>
      </c>
      <c r="EH21" s="302">
        <f t="shared" si="38"/>
        <v>1.0737907896529666</v>
      </c>
      <c r="EI21" s="342">
        <f t="shared" si="39"/>
        <v>1.0737907896529666</v>
      </c>
      <c r="EJ21" s="304"/>
      <c r="EK21" s="305"/>
      <c r="EL21" s="306">
        <f t="shared" si="40"/>
        <v>0.98021978021978018</v>
      </c>
      <c r="EM21" s="307">
        <v>455</v>
      </c>
      <c r="EN21" s="307">
        <v>446</v>
      </c>
      <c r="EO21" s="340">
        <v>0.99225673701353989</v>
      </c>
      <c r="EP21" s="308">
        <f t="shared" si="41"/>
        <v>1.040983606557377</v>
      </c>
      <c r="EQ21" s="309">
        <v>122</v>
      </c>
      <c r="ER21" s="309">
        <v>127</v>
      </c>
      <c r="ES21" s="256">
        <v>1</v>
      </c>
      <c r="ET21" s="310">
        <v>1</v>
      </c>
      <c r="EU21" s="311">
        <v>9423.7999999999993</v>
      </c>
      <c r="EV21" s="311">
        <v>0</v>
      </c>
      <c r="EW21" s="312">
        <v>1</v>
      </c>
      <c r="EX21" s="310">
        <v>1</v>
      </c>
      <c r="EY21" s="311">
        <v>34424.9</v>
      </c>
      <c r="EZ21" s="311">
        <v>0</v>
      </c>
      <c r="FA21" s="312">
        <v>1</v>
      </c>
      <c r="FB21" s="313"/>
      <c r="FC21" s="313"/>
      <c r="FD21" s="313"/>
      <c r="FE21" s="313"/>
      <c r="FF21" s="316"/>
      <c r="FG21" s="311">
        <v>0</v>
      </c>
      <c r="FH21" s="256">
        <v>0</v>
      </c>
      <c r="FI21" s="311">
        <v>1</v>
      </c>
      <c r="FJ21" s="314">
        <v>1</v>
      </c>
      <c r="FK21" s="315">
        <f t="shared" si="42"/>
        <v>0.83204278950225652</v>
      </c>
      <c r="FL21" s="256">
        <v>0.83215395768597644</v>
      </c>
      <c r="FM21" s="261">
        <v>35</v>
      </c>
      <c r="FN21" s="261">
        <v>7</v>
      </c>
      <c r="FO21" s="311">
        <f t="shared" si="43"/>
        <v>5</v>
      </c>
      <c r="FP21" s="316">
        <f t="shared" si="44"/>
        <v>4.9950049950049952E-2</v>
      </c>
      <c r="FQ21" s="261">
        <v>83</v>
      </c>
      <c r="FR21" s="317">
        <v>42</v>
      </c>
      <c r="FS21" s="316">
        <f t="shared" si="45"/>
        <v>50.602409638554214</v>
      </c>
      <c r="FT21" s="316">
        <f>FS21/$FY$25</f>
        <v>1.6985137923521574</v>
      </c>
      <c r="FU21" s="318">
        <f>'[2]РЕЙТИНГ моу'!$K$21</f>
        <v>94.563388920150899</v>
      </c>
      <c r="FV21" s="296">
        <f t="shared" si="47"/>
        <v>41.627623232354523</v>
      </c>
      <c r="FW21" s="318">
        <f>'[2]РЕЙТИНГ моу'!$Q$21</f>
        <v>29.310344827586203</v>
      </c>
      <c r="FX21" s="300">
        <f t="shared" si="48"/>
        <v>21.562558626677049</v>
      </c>
      <c r="FY21" s="319">
        <f t="shared" si="49"/>
        <v>27.801204819277107</v>
      </c>
      <c r="FZ21" s="256">
        <f t="shared" si="50"/>
        <v>16.819486484116911</v>
      </c>
      <c r="GA21" s="296">
        <v>0</v>
      </c>
      <c r="GB21" s="296" t="e">
        <f>GA21/GA26</f>
        <v>#DIV/0!</v>
      </c>
      <c r="GC21" s="296">
        <v>0</v>
      </c>
      <c r="GD21" s="296" t="e">
        <f>GC21/GC26</f>
        <v>#DIV/0!</v>
      </c>
      <c r="GE21" s="320">
        <v>0</v>
      </c>
      <c r="GF21" s="320" t="e">
        <f>GE21/GE26</f>
        <v>#DIV/0!</v>
      </c>
      <c r="GG21" s="321">
        <f t="shared" si="51"/>
        <v>0</v>
      </c>
      <c r="GH21" s="321" t="e">
        <f t="shared" si="52"/>
        <v>#DIV/0!</v>
      </c>
      <c r="GI21" s="321" t="e">
        <f>GG21/$GL$27</f>
        <v>#DIV/0!</v>
      </c>
      <c r="GJ21" s="322">
        <f t="shared" si="53"/>
        <v>0.95297237366947152</v>
      </c>
      <c r="GK21" s="356">
        <f t="shared" si="54"/>
        <v>0.93717741271647481</v>
      </c>
    </row>
    <row r="22" spans="1:193" s="31" customFormat="1" x14ac:dyDescent="0.25">
      <c r="A22" s="228" t="s">
        <v>28</v>
      </c>
      <c r="B22" s="435">
        <v>19</v>
      </c>
      <c r="C22" s="230">
        <v>86.31</v>
      </c>
      <c r="D22" s="230">
        <v>90.73</v>
      </c>
      <c r="E22" s="348">
        <f>D22/D25</f>
        <v>1.0431133593929638</v>
      </c>
      <c r="F22" s="96">
        <v>42</v>
      </c>
      <c r="G22" s="96">
        <v>14</v>
      </c>
      <c r="H22" s="233">
        <f t="shared" si="0"/>
        <v>33.333333333333336</v>
      </c>
      <c r="I22" s="234">
        <f t="shared" si="1"/>
        <v>66.666666666666657</v>
      </c>
      <c r="J22" s="436">
        <f>I22/H25</f>
        <v>1.4847809948032664</v>
      </c>
      <c r="K22" s="236">
        <v>5.3</v>
      </c>
      <c r="L22" s="326">
        <v>2.04</v>
      </c>
      <c r="M22" s="238">
        <f>L22/L25</f>
        <v>0.63157894736842102</v>
      </c>
      <c r="N22" s="327">
        <v>39.9</v>
      </c>
      <c r="O22" s="327">
        <v>34.146000000000001</v>
      </c>
      <c r="P22" s="240">
        <f>O22/O25</f>
        <v>0.71584905660377351</v>
      </c>
      <c r="Q22" s="238">
        <f t="shared" ref="Q22:Q23" si="68">(M22+P22)/2</f>
        <v>0.67371400198609721</v>
      </c>
      <c r="R22" s="239">
        <v>19.899999999999999</v>
      </c>
      <c r="S22" s="239">
        <v>19.899999999999999</v>
      </c>
      <c r="T22" s="241">
        <v>1812</v>
      </c>
      <c r="U22" s="241">
        <f t="shared" si="9"/>
        <v>91.05527638190955</v>
      </c>
      <c r="V22" s="242">
        <f>U24/$U$22</f>
        <v>1.0982339955849889</v>
      </c>
      <c r="W22" s="243">
        <v>191</v>
      </c>
      <c r="X22" s="243">
        <v>193</v>
      </c>
      <c r="Y22" s="244">
        <f t="shared" si="55"/>
        <v>0.98963730569948183</v>
      </c>
      <c r="Z22" s="245">
        <f>Y22/Y25</f>
        <v>0.98963730569948183</v>
      </c>
      <c r="AA22" s="329">
        <v>17</v>
      </c>
      <c r="AB22" s="329">
        <v>2</v>
      </c>
      <c r="AC22" s="329">
        <v>1</v>
      </c>
      <c r="AD22" s="329">
        <v>1</v>
      </c>
      <c r="AE22" s="244">
        <f t="shared" si="56"/>
        <v>1</v>
      </c>
      <c r="AF22" s="238">
        <f>AE22/AE25</f>
        <v>2.0833333333333335</v>
      </c>
      <c r="AG22" s="330">
        <f t="shared" si="10"/>
        <v>1.5364853195164077</v>
      </c>
      <c r="AH22" s="331">
        <f t="shared" si="11"/>
        <v>1.19830357797269</v>
      </c>
      <c r="AI22" s="243">
        <v>3</v>
      </c>
      <c r="AJ22" s="248">
        <f>AI22/AI25</f>
        <v>0.33333333333333331</v>
      </c>
      <c r="AK22" s="241">
        <v>24</v>
      </c>
      <c r="AL22" s="241">
        <v>41</v>
      </c>
      <c r="AM22" s="237">
        <f t="shared" si="12"/>
        <v>0.58536585365853655</v>
      </c>
      <c r="AN22" s="238">
        <f>AM25/AM22</f>
        <v>0.17083333333333336</v>
      </c>
      <c r="AO22" s="249">
        <f t="shared" si="2"/>
        <v>0.25208333333333333</v>
      </c>
      <c r="AP22" s="230">
        <v>241</v>
      </c>
      <c r="AQ22" s="230">
        <v>4</v>
      </c>
      <c r="AR22" s="230">
        <v>11088</v>
      </c>
      <c r="AS22" s="250">
        <f t="shared" ref="AS22:AS23" si="69">(AP22+AQ22)/AR22</f>
        <v>2.2095959595959596E-2</v>
      </c>
      <c r="AT22" s="251">
        <f>AS22/AS25</f>
        <v>1.56434758163146</v>
      </c>
      <c r="AU22" s="252">
        <v>73</v>
      </c>
      <c r="AV22" s="252">
        <v>73</v>
      </c>
      <c r="AW22" s="252">
        <v>43</v>
      </c>
      <c r="AX22" s="253">
        <v>0.59</v>
      </c>
      <c r="AY22" s="254">
        <f t="shared" si="57"/>
        <v>1.7302052785923756</v>
      </c>
      <c r="AZ22" s="255">
        <v>488</v>
      </c>
      <c r="BA22" s="252">
        <v>9</v>
      </c>
      <c r="BB22" s="256">
        <f t="shared" si="63"/>
        <v>1.8442622950819672</v>
      </c>
      <c r="BC22" s="254">
        <f t="shared" si="58"/>
        <v>2.6728439059158946</v>
      </c>
      <c r="BD22" s="257">
        <v>0.15509999999999999</v>
      </c>
      <c r="BE22" s="254">
        <f t="shared" si="14"/>
        <v>1.2145178340707097</v>
      </c>
      <c r="BF22" s="230">
        <v>575</v>
      </c>
      <c r="BG22" s="259">
        <f t="shared" si="59"/>
        <v>0.63747228381374721</v>
      </c>
      <c r="BH22" s="260">
        <f t="shared" si="15"/>
        <v>1.7707563439270757</v>
      </c>
      <c r="BI22" s="230">
        <v>100</v>
      </c>
      <c r="BJ22" s="230">
        <f t="shared" si="62"/>
        <v>1</v>
      </c>
      <c r="BK22" s="256">
        <v>58.82</v>
      </c>
      <c r="BL22" s="254">
        <f t="shared" si="16"/>
        <v>0.58820000000000006</v>
      </c>
      <c r="BM22" s="332">
        <f t="shared" si="17"/>
        <v>1.5058387063053595</v>
      </c>
      <c r="BN22" s="263">
        <v>90</v>
      </c>
      <c r="BO22" s="254">
        <f t="shared" si="18"/>
        <v>1.0869565217391304</v>
      </c>
      <c r="BP22" s="263">
        <v>36.14</v>
      </c>
      <c r="BQ22" s="254">
        <f t="shared" si="19"/>
        <v>0.92666666666666664</v>
      </c>
      <c r="BR22" s="332">
        <f t="shared" si="20"/>
        <v>1.0068115942028986</v>
      </c>
      <c r="BS22" s="264">
        <v>0.61111111111111116</v>
      </c>
      <c r="BT22" s="265">
        <f>BS22/$BS$25</f>
        <v>1.3285024154589373</v>
      </c>
      <c r="BU22" s="266">
        <v>1</v>
      </c>
      <c r="BV22" s="267">
        <f t="shared" si="21"/>
        <v>1.8518518518518516</v>
      </c>
      <c r="BW22" s="268">
        <v>0.77777777777777779</v>
      </c>
      <c r="BX22" s="267">
        <f t="shared" si="22"/>
        <v>1.4957264957264957</v>
      </c>
      <c r="BY22" s="267">
        <v>88.9</v>
      </c>
      <c r="BZ22" s="267">
        <f t="shared" si="23"/>
        <v>1.0674831892411143</v>
      </c>
      <c r="CA22" s="269">
        <v>2</v>
      </c>
      <c r="CB22" s="270">
        <v>1</v>
      </c>
      <c r="CC22" s="335">
        <f t="shared" si="24"/>
        <v>1.3487127904556797</v>
      </c>
      <c r="CD22" s="272">
        <v>89.26</v>
      </c>
      <c r="CE22" s="254">
        <f t="shared" si="3"/>
        <v>1.025977011494253</v>
      </c>
      <c r="CF22" s="272">
        <v>38</v>
      </c>
      <c r="CG22" s="272">
        <v>38</v>
      </c>
      <c r="CH22" s="273">
        <f t="shared" si="25"/>
        <v>1</v>
      </c>
      <c r="CI22" s="350">
        <f t="shared" si="4"/>
        <v>1.0129885057471264</v>
      </c>
      <c r="CJ22" s="336">
        <v>4892</v>
      </c>
      <c r="CK22" s="276">
        <v>37554</v>
      </c>
      <c r="CL22" s="277">
        <f t="shared" si="26"/>
        <v>7.6766148814390842</v>
      </c>
      <c r="CM22" s="278">
        <f t="shared" ref="CM22" si="70">CL22/CL25</f>
        <v>0.76766148814390844</v>
      </c>
      <c r="CN22" s="336">
        <v>5398</v>
      </c>
      <c r="CO22" s="279">
        <v>77752</v>
      </c>
      <c r="CP22" s="277">
        <f t="shared" si="27"/>
        <v>14.403853278992219</v>
      </c>
      <c r="CQ22" s="278">
        <f t="shared" ref="CQ22" si="71">CP22/CP25</f>
        <v>0.84728548699954231</v>
      </c>
      <c r="CR22" s="441">
        <v>1188</v>
      </c>
      <c r="CS22" s="279">
        <v>18869</v>
      </c>
      <c r="CT22" s="277">
        <f t="shared" si="28"/>
        <v>15.882996632996633</v>
      </c>
      <c r="CU22" s="282">
        <f t="shared" ref="CU22" si="72">CT22/CT25</f>
        <v>0.9342939195880372</v>
      </c>
      <c r="CV22" s="283">
        <f t="shared" si="65"/>
        <v>0.84974696491049595</v>
      </c>
      <c r="CW22" s="283">
        <v>0.84974696491049595</v>
      </c>
      <c r="CX22" s="284"/>
      <c r="CY22" s="347">
        <f t="shared" si="67"/>
        <v>0.84974696491049595</v>
      </c>
      <c r="CZ22" s="272">
        <v>0</v>
      </c>
      <c r="DA22" s="272">
        <v>100</v>
      </c>
      <c r="DB22" s="273">
        <f>DA22/DA25</f>
        <v>1.0001000100010002</v>
      </c>
      <c r="DC22" s="272">
        <v>0</v>
      </c>
      <c r="DD22" s="272">
        <v>100</v>
      </c>
      <c r="DE22" s="273">
        <f>DD22/DD25</f>
        <v>1.0029285513700004</v>
      </c>
      <c r="DF22" s="286">
        <f t="shared" si="31"/>
        <v>1.0015142806855004</v>
      </c>
      <c r="DG22" s="337">
        <f t="shared" si="32"/>
        <v>1.0243459014451164</v>
      </c>
      <c r="DH22" s="287">
        <v>11216</v>
      </c>
      <c r="DI22" s="288">
        <v>6585</v>
      </c>
      <c r="DJ22" s="289">
        <f t="shared" si="33"/>
        <v>17801</v>
      </c>
      <c r="DK22" s="290">
        <v>35246</v>
      </c>
      <c r="DL22" s="291">
        <f>'[3]2019 год'!$H$82</f>
        <v>18195</v>
      </c>
      <c r="DM22" s="291">
        <f>'[3]2019 год'!$H$83</f>
        <v>16894</v>
      </c>
      <c r="DN22" s="291">
        <f t="shared" si="61"/>
        <v>35089</v>
      </c>
      <c r="DO22" s="292">
        <f t="shared" si="5"/>
        <v>2.7630979498861046</v>
      </c>
      <c r="DP22" s="292">
        <f t="shared" si="6"/>
        <v>1.5062410841654779</v>
      </c>
      <c r="DQ22" s="293">
        <f t="shared" si="7"/>
        <v>1.9711813943036909</v>
      </c>
      <c r="DR22" s="294">
        <v>98.698702335403894</v>
      </c>
      <c r="DS22" s="295">
        <f>DR22/DR25</f>
        <v>0.98617061352490332</v>
      </c>
      <c r="DT22" s="296">
        <v>9.8056608285162099</v>
      </c>
      <c r="DU22" s="295">
        <f t="shared" si="34"/>
        <v>0.92681190426518234</v>
      </c>
      <c r="DV22" s="294">
        <v>98.783495580763386</v>
      </c>
      <c r="DW22" s="295">
        <f>DV22/DV25</f>
        <v>0.98480421582097932</v>
      </c>
      <c r="DX22" s="296">
        <v>1.024913455536008</v>
      </c>
      <c r="DY22" s="300">
        <f t="shared" si="35"/>
        <v>1.1015671650643142</v>
      </c>
      <c r="DZ22" s="297"/>
      <c r="EA22" s="298"/>
      <c r="EB22" s="299"/>
      <c r="EC22" s="316"/>
      <c r="ED22" s="294">
        <v>96.353507543026979</v>
      </c>
      <c r="EE22" s="295">
        <f t="shared" si="36"/>
        <v>0.97627497775288707</v>
      </c>
      <c r="EF22" s="296">
        <v>17.426710097719869</v>
      </c>
      <c r="EG22" s="349">
        <f t="shared" si="37"/>
        <v>0.66516960917889456</v>
      </c>
      <c r="EH22" s="302">
        <f t="shared" si="38"/>
        <v>0.94013308093452685</v>
      </c>
      <c r="EI22" s="303">
        <f t="shared" si="39"/>
        <v>0.94013308093452685</v>
      </c>
      <c r="EJ22" s="304"/>
      <c r="EK22" s="305"/>
      <c r="EL22" s="306">
        <f t="shared" si="40"/>
        <v>1.0031584488506755</v>
      </c>
      <c r="EM22" s="307">
        <v>11398</v>
      </c>
      <c r="EN22" s="307">
        <v>11434</v>
      </c>
      <c r="EO22" s="256">
        <v>1</v>
      </c>
      <c r="EP22" s="308">
        <f t="shared" si="41"/>
        <v>0.9424701195219124</v>
      </c>
      <c r="EQ22" s="309">
        <v>6275</v>
      </c>
      <c r="ER22" s="309">
        <v>5914</v>
      </c>
      <c r="ES22" s="340">
        <v>0.96709045501194124</v>
      </c>
      <c r="ET22" s="310">
        <v>1</v>
      </c>
      <c r="EU22" s="311">
        <v>527455.1</v>
      </c>
      <c r="EV22" s="311">
        <v>0</v>
      </c>
      <c r="EW22" s="312">
        <v>1</v>
      </c>
      <c r="EX22" s="310">
        <v>1</v>
      </c>
      <c r="EY22" s="311">
        <v>666472.80000000005</v>
      </c>
      <c r="EZ22" s="311">
        <v>0</v>
      </c>
      <c r="FA22" s="312">
        <v>1</v>
      </c>
      <c r="FB22" s="313"/>
      <c r="FC22" s="313"/>
      <c r="FD22" s="313"/>
      <c r="FE22" s="313"/>
      <c r="FF22" s="314"/>
      <c r="FG22" s="311">
        <v>1</v>
      </c>
      <c r="FH22" s="314">
        <v>1</v>
      </c>
      <c r="FI22" s="311">
        <v>1</v>
      </c>
      <c r="FJ22" s="314">
        <v>1</v>
      </c>
      <c r="FK22" s="315">
        <f t="shared" si="42"/>
        <v>0.99451507583532361</v>
      </c>
      <c r="FL22" s="256">
        <v>0.99464795173552689</v>
      </c>
      <c r="FM22" s="261">
        <v>722</v>
      </c>
      <c r="FN22" s="261">
        <v>115</v>
      </c>
      <c r="FO22" s="311">
        <f>FM22/FN22</f>
        <v>6.2782608695652176</v>
      </c>
      <c r="FP22" s="316">
        <f t="shared" si="44"/>
        <v>6.2719888806845328E-2</v>
      </c>
      <c r="FQ22" s="261">
        <v>1402</v>
      </c>
      <c r="FR22" s="317">
        <v>845</v>
      </c>
      <c r="FS22" s="316">
        <f t="shared" si="45"/>
        <v>60.271041369472179</v>
      </c>
      <c r="FT22" s="314">
        <f t="shared" si="46"/>
        <v>2.0230498068510725</v>
      </c>
      <c r="FU22" s="318">
        <f>'[2]РЕЙТИНГ моу'!$K$23</f>
        <v>96.353507543026979</v>
      </c>
      <c r="FV22" s="296">
        <f t="shared" si="47"/>
        <v>42.415648962240645</v>
      </c>
      <c r="FW22" s="318">
        <f>'[2]РЕЙТИНГ моу'!$Q$23</f>
        <v>17.426710097719869</v>
      </c>
      <c r="FX22" s="296">
        <f t="shared" si="48"/>
        <v>12.820199160486471</v>
      </c>
      <c r="FY22" s="319">
        <f t="shared" si="49"/>
        <v>33.274651119518701</v>
      </c>
      <c r="FZ22" s="339">
        <f t="shared" si="50"/>
        <v>20.13087376631913</v>
      </c>
      <c r="GA22" s="296">
        <v>2.7630979498861046</v>
      </c>
      <c r="GB22" s="296" t="e">
        <f>GA22/GA26</f>
        <v>#DIV/0!</v>
      </c>
      <c r="GC22" s="296">
        <v>1.5062410841654779</v>
      </c>
      <c r="GD22" s="296" t="e">
        <f>GC22/GC26</f>
        <v>#DIV/0!</v>
      </c>
      <c r="GE22" s="320">
        <v>1.9711813943036909</v>
      </c>
      <c r="GF22" s="320" t="e">
        <f>GE22/GE26</f>
        <v>#DIV/0!</v>
      </c>
      <c r="GG22" s="321">
        <f t="shared" si="51"/>
        <v>2.0801734761184245</v>
      </c>
      <c r="GH22" s="321" t="e">
        <f t="shared" si="52"/>
        <v>#DIV/0!</v>
      </c>
      <c r="GI22" s="321" t="e">
        <f>GG22/GG26</f>
        <v>#DIV/0!</v>
      </c>
      <c r="GJ22" s="322">
        <f t="shared" si="53"/>
        <v>0.96739051633502693</v>
      </c>
      <c r="GK22" s="434">
        <f t="shared" si="54"/>
        <v>0.99586820889007166</v>
      </c>
    </row>
    <row r="23" spans="1:193" s="31" customFormat="1" ht="16.5" thickBot="1" x14ac:dyDescent="0.3">
      <c r="A23" s="228" t="s">
        <v>29</v>
      </c>
      <c r="B23" s="435">
        <v>20</v>
      </c>
      <c r="C23" s="230">
        <v>78.91</v>
      </c>
      <c r="D23" s="230">
        <v>85.4</v>
      </c>
      <c r="E23" s="353">
        <f>D23/D25</f>
        <v>0.98183490457576461</v>
      </c>
      <c r="F23" s="96">
        <v>316</v>
      </c>
      <c r="G23" s="96">
        <v>183</v>
      </c>
      <c r="H23" s="233">
        <f t="shared" si="0"/>
        <v>57.911392405063289</v>
      </c>
      <c r="I23" s="234">
        <f t="shared" si="1"/>
        <v>42.088607594936711</v>
      </c>
      <c r="J23" s="240">
        <f>I23/H25</f>
        <v>0.93738546982041671</v>
      </c>
      <c r="K23" s="236">
        <v>5.2</v>
      </c>
      <c r="L23" s="326">
        <v>2.86</v>
      </c>
      <c r="M23" s="238">
        <f>L23/L25</f>
        <v>0.88544891640866874</v>
      </c>
      <c r="N23" s="327">
        <v>46.5</v>
      </c>
      <c r="O23" s="327">
        <v>52.6</v>
      </c>
      <c r="P23" s="240">
        <f>O23/O25</f>
        <v>1.1027253668763102</v>
      </c>
      <c r="Q23" s="238">
        <f t="shared" si="68"/>
        <v>0.99408714164248946</v>
      </c>
      <c r="R23" s="239">
        <v>33.25</v>
      </c>
      <c r="S23" s="239">
        <v>30</v>
      </c>
      <c r="T23" s="442">
        <v>8006</v>
      </c>
      <c r="U23" s="241">
        <f t="shared" si="9"/>
        <v>266.86666666666667</v>
      </c>
      <c r="V23" s="238">
        <f>U24/$U$23</f>
        <v>0.37471896077941541</v>
      </c>
      <c r="W23" s="243">
        <v>490</v>
      </c>
      <c r="X23" s="243">
        <v>499</v>
      </c>
      <c r="Y23" s="244">
        <f t="shared" si="55"/>
        <v>0.9819639278557114</v>
      </c>
      <c r="Z23" s="245">
        <f>Y23/Y25</f>
        <v>0.9819639278557114</v>
      </c>
      <c r="AA23" s="246">
        <v>46</v>
      </c>
      <c r="AB23" s="246">
        <v>2</v>
      </c>
      <c r="AC23" s="246">
        <v>7</v>
      </c>
      <c r="AD23" s="246">
        <v>3</v>
      </c>
      <c r="AE23" s="244">
        <f t="shared" si="56"/>
        <v>0.42857142857142855</v>
      </c>
      <c r="AF23" s="238">
        <f>AE23/AE25</f>
        <v>0.89285714285714279</v>
      </c>
      <c r="AG23" s="238">
        <f t="shared" si="10"/>
        <v>0.93741053535642704</v>
      </c>
      <c r="AH23" s="247">
        <f t="shared" si="11"/>
        <v>0.81090052689968717</v>
      </c>
      <c r="AI23" s="243">
        <v>40</v>
      </c>
      <c r="AJ23" s="248">
        <f>AI23/AI25</f>
        <v>4.4444444444444446</v>
      </c>
      <c r="AK23" s="241">
        <v>350</v>
      </c>
      <c r="AL23" s="241">
        <v>166</v>
      </c>
      <c r="AM23" s="237">
        <f t="shared" si="12"/>
        <v>2.1084337349397591</v>
      </c>
      <c r="AN23" s="238">
        <f>AM25/AM23</f>
        <v>4.7428571428571431E-2</v>
      </c>
      <c r="AO23" s="242">
        <f t="shared" si="2"/>
        <v>2.2459365079365079</v>
      </c>
      <c r="AP23" s="230">
        <v>381</v>
      </c>
      <c r="AQ23" s="230">
        <v>22</v>
      </c>
      <c r="AR23" s="230">
        <v>61074</v>
      </c>
      <c r="AS23" s="250">
        <f t="shared" si="69"/>
        <v>6.5985525755640701E-3</v>
      </c>
      <c r="AT23" s="251">
        <f>AS23/AS25</f>
        <v>0.46716367845545959</v>
      </c>
      <c r="AU23" s="252">
        <v>357</v>
      </c>
      <c r="AV23" s="252">
        <v>356</v>
      </c>
      <c r="AW23" s="252">
        <v>80</v>
      </c>
      <c r="AX23" s="253">
        <v>0.22</v>
      </c>
      <c r="AY23" s="254">
        <f t="shared" si="57"/>
        <v>0.64516129032258085</v>
      </c>
      <c r="AZ23" s="255">
        <v>2711</v>
      </c>
      <c r="BA23" s="252">
        <v>43</v>
      </c>
      <c r="BB23" s="256">
        <f t="shared" si="63"/>
        <v>1.5861305791220952</v>
      </c>
      <c r="BC23" s="254">
        <f t="shared" si="58"/>
        <v>2.2987399697421673</v>
      </c>
      <c r="BD23" s="253">
        <v>0.32690000000000002</v>
      </c>
      <c r="BE23" s="254">
        <f t="shared" si="14"/>
        <v>2.5598058024352999</v>
      </c>
      <c r="BF23" s="230">
        <v>545</v>
      </c>
      <c r="BG23" s="259">
        <f t="shared" si="59"/>
        <v>0.60421286031042132</v>
      </c>
      <c r="BH23" s="260">
        <f t="shared" si="15"/>
        <v>1.6783690564178371</v>
      </c>
      <c r="BI23" s="261">
        <v>77</v>
      </c>
      <c r="BJ23" s="230">
        <f t="shared" si="62"/>
        <v>0.77</v>
      </c>
      <c r="BK23" s="443">
        <v>86.89</v>
      </c>
      <c r="BL23" s="444">
        <f t="shared" si="16"/>
        <v>0.86890000000000001</v>
      </c>
      <c r="BM23" s="445">
        <f t="shared" si="17"/>
        <v>1.3268771139104776</v>
      </c>
      <c r="BN23" s="446">
        <v>74.900000000000006</v>
      </c>
      <c r="BO23" s="444">
        <f t="shared" si="18"/>
        <v>0.90458937198067646</v>
      </c>
      <c r="BP23" s="446">
        <v>38.94</v>
      </c>
      <c r="BQ23" s="444">
        <f>BP23/$BP$25</f>
        <v>0.9984615384615384</v>
      </c>
      <c r="BR23" s="447">
        <f t="shared" si="20"/>
        <v>0.95152545522110743</v>
      </c>
      <c r="BS23" s="448">
        <v>0.19718309859154928</v>
      </c>
      <c r="BT23" s="449">
        <f t="shared" si="60"/>
        <v>0.42865890998162887</v>
      </c>
      <c r="BU23" s="450">
        <v>0.11267605633802817</v>
      </c>
      <c r="BV23" s="451">
        <f t="shared" si="21"/>
        <v>0.20865936358894105</v>
      </c>
      <c r="BW23" s="452">
        <v>0.53521126760563376</v>
      </c>
      <c r="BX23" s="451">
        <f t="shared" si="22"/>
        <v>1.0292524377031418</v>
      </c>
      <c r="BY23" s="451">
        <v>81.7</v>
      </c>
      <c r="BZ23" s="451">
        <f t="shared" si="23"/>
        <v>0.98102785782901059</v>
      </c>
      <c r="CA23" s="453">
        <v>0</v>
      </c>
      <c r="CB23" s="454">
        <v>0</v>
      </c>
      <c r="CC23" s="455">
        <f t="shared" si="24"/>
        <v>0.52951971382054441</v>
      </c>
      <c r="CD23" s="456">
        <v>79.27</v>
      </c>
      <c r="CE23" s="444">
        <f t="shared" si="3"/>
        <v>0.91114942528735632</v>
      </c>
      <c r="CF23" s="272">
        <v>125</v>
      </c>
      <c r="CG23" s="272">
        <v>125</v>
      </c>
      <c r="CH23" s="273">
        <f t="shared" si="25"/>
        <v>1</v>
      </c>
      <c r="CI23" s="274">
        <f t="shared" si="4"/>
        <v>0.95557471264367821</v>
      </c>
      <c r="CJ23" s="336">
        <v>27314</v>
      </c>
      <c r="CK23" s="276">
        <v>222089</v>
      </c>
      <c r="CL23" s="277">
        <f t="shared" si="26"/>
        <v>8.1309584828293175</v>
      </c>
      <c r="CM23" s="278">
        <f>CL23/CL25</f>
        <v>0.8130958482829318</v>
      </c>
      <c r="CN23" s="336">
        <v>28962</v>
      </c>
      <c r="CO23" s="279">
        <v>429350</v>
      </c>
      <c r="CP23" s="277">
        <f t="shared" si="27"/>
        <v>14.824597748774256</v>
      </c>
      <c r="CQ23" s="278">
        <f>CP23/CP25</f>
        <v>0.87203516169260331</v>
      </c>
      <c r="CR23" s="441">
        <v>6320</v>
      </c>
      <c r="CS23" s="279">
        <v>95205</v>
      </c>
      <c r="CT23" s="277">
        <f t="shared" si="28"/>
        <v>15.064082278481013</v>
      </c>
      <c r="CU23" s="282">
        <f>CT23/CT25</f>
        <v>0.88612248696947138</v>
      </c>
      <c r="CV23" s="283">
        <f t="shared" si="65"/>
        <v>0.85708449898166883</v>
      </c>
      <c r="CW23" s="283">
        <v>0.85708449898166883</v>
      </c>
      <c r="CX23" s="284"/>
      <c r="CY23" s="347">
        <f>CW23</f>
        <v>0.85708449898166883</v>
      </c>
      <c r="CZ23" s="272">
        <v>19</v>
      </c>
      <c r="DA23" s="272">
        <v>99.92</v>
      </c>
      <c r="DB23" s="273">
        <f>DA23/DA25</f>
        <v>0.99929992999299933</v>
      </c>
      <c r="DC23" s="272">
        <v>256</v>
      </c>
      <c r="DD23" s="272">
        <v>94.16</v>
      </c>
      <c r="DE23" s="273">
        <f>DD23/DD25</f>
        <v>0.9443575239699924</v>
      </c>
      <c r="DF23" s="286">
        <f t="shared" si="31"/>
        <v>0.97182872698149581</v>
      </c>
      <c r="DG23" s="337">
        <f t="shared" si="32"/>
        <v>1.0701202401078813</v>
      </c>
      <c r="DH23" s="287">
        <v>62584</v>
      </c>
      <c r="DI23" s="288">
        <v>30949</v>
      </c>
      <c r="DJ23" s="289">
        <f t="shared" si="33"/>
        <v>93533</v>
      </c>
      <c r="DK23" s="290">
        <v>304386</v>
      </c>
      <c r="DL23" s="291">
        <f>'[3]2019 год'!$H$78</f>
        <v>107086</v>
      </c>
      <c r="DM23" s="291">
        <f>'[3]2019 год'!$H$79</f>
        <v>139488</v>
      </c>
      <c r="DN23" s="291">
        <f t="shared" si="61"/>
        <v>246574</v>
      </c>
      <c r="DO23" s="292">
        <f t="shared" si="5"/>
        <v>3.4600794856053509</v>
      </c>
      <c r="DP23" s="292">
        <f t="shared" si="6"/>
        <v>2.2288124760322128</v>
      </c>
      <c r="DQ23" s="293">
        <f t="shared" si="7"/>
        <v>2.6362246479852032</v>
      </c>
      <c r="DR23" s="294">
        <v>99.904105815567732</v>
      </c>
      <c r="DS23" s="300">
        <f>DR23/DR25</f>
        <v>0.99821467754449489</v>
      </c>
      <c r="DT23" s="296">
        <v>8.019868766487118</v>
      </c>
      <c r="DU23" s="300">
        <f t="shared" si="34"/>
        <v>1.1331860220745684</v>
      </c>
      <c r="DV23" s="294">
        <v>100.27197434704208</v>
      </c>
      <c r="DW23" s="300">
        <f>DV23/DV25</f>
        <v>0.99964333601583821</v>
      </c>
      <c r="DX23" s="296">
        <v>0.60891481428552874</v>
      </c>
      <c r="DY23" s="300">
        <f t="shared" si="35"/>
        <v>1.8541362160416435</v>
      </c>
      <c r="DZ23" s="297"/>
      <c r="EA23" s="316"/>
      <c r="EB23" s="299"/>
      <c r="EC23" s="316"/>
      <c r="ED23" s="294">
        <v>100.25436193496253</v>
      </c>
      <c r="EE23" s="300">
        <f t="shared" si="36"/>
        <v>1.0157992943223022</v>
      </c>
      <c r="EF23" s="296">
        <v>31.585633444970551</v>
      </c>
      <c r="EG23" s="301">
        <f t="shared" si="37"/>
        <v>1.2056092823285005</v>
      </c>
      <c r="EH23" s="457">
        <f t="shared" si="38"/>
        <v>1.201098138054558</v>
      </c>
      <c r="EI23" s="342">
        <f t="shared" si="39"/>
        <v>1.201098138054558</v>
      </c>
      <c r="EJ23" s="458"/>
      <c r="EK23" s="459"/>
      <c r="EL23" s="306">
        <f t="shared" si="40"/>
        <v>0.98973533731212704</v>
      </c>
      <c r="EM23" s="307">
        <v>64006</v>
      </c>
      <c r="EN23" s="307">
        <v>63349</v>
      </c>
      <c r="EO23" s="256">
        <v>1.0018891437674631</v>
      </c>
      <c r="EP23" s="308">
        <f t="shared" si="41"/>
        <v>0.9828872973991708</v>
      </c>
      <c r="EQ23" s="309">
        <v>26530</v>
      </c>
      <c r="ER23" s="309">
        <v>26076</v>
      </c>
      <c r="ES23" s="256">
        <v>1</v>
      </c>
      <c r="ET23" s="310">
        <v>1</v>
      </c>
      <c r="EU23" s="311">
        <v>1600224.8</v>
      </c>
      <c r="EV23" s="311">
        <v>0</v>
      </c>
      <c r="EW23" s="312">
        <v>1</v>
      </c>
      <c r="EX23" s="310">
        <v>1</v>
      </c>
      <c r="EY23" s="311">
        <v>2621646.7999999998</v>
      </c>
      <c r="EZ23" s="311">
        <v>0</v>
      </c>
      <c r="FA23" s="312">
        <v>1</v>
      </c>
      <c r="FB23" s="313"/>
      <c r="FC23" s="313"/>
      <c r="FD23" s="313"/>
      <c r="FE23" s="313"/>
      <c r="FF23" s="316"/>
      <c r="FG23" s="311">
        <v>0</v>
      </c>
      <c r="FH23" s="256">
        <v>0</v>
      </c>
      <c r="FI23" s="311">
        <v>1</v>
      </c>
      <c r="FJ23" s="314">
        <v>1</v>
      </c>
      <c r="FK23" s="315">
        <f t="shared" si="42"/>
        <v>0.83364819062791051</v>
      </c>
      <c r="FL23" s="256">
        <v>0.83375957330724237</v>
      </c>
      <c r="FM23" s="261">
        <v>3387</v>
      </c>
      <c r="FN23" s="261">
        <v>343</v>
      </c>
      <c r="FO23" s="311">
        <f t="shared" si="43"/>
        <v>9.8746355685131189</v>
      </c>
      <c r="FP23" s="314">
        <f>FO23/$FU$25</f>
        <v>9.8647707977154039E-2</v>
      </c>
      <c r="FQ23" s="261">
        <v>5743</v>
      </c>
      <c r="FR23" s="317">
        <v>4156</v>
      </c>
      <c r="FS23" s="316">
        <f t="shared" si="45"/>
        <v>72.36635904579488</v>
      </c>
      <c r="FT23" s="314">
        <f t="shared" si="46"/>
        <v>2.4290396409885826</v>
      </c>
      <c r="FU23" s="318">
        <f>'[2]РЕЙТИНГ моу'!$K$22</f>
        <v>100.25436193496253</v>
      </c>
      <c r="FV23" s="318">
        <f t="shared" si="47"/>
        <v>44.132838868039016</v>
      </c>
      <c r="FW23" s="318">
        <f>'[2]РЕЙТИНГ моу'!$Q$22</f>
        <v>31.585633444970551</v>
      </c>
      <c r="FX23" s="300">
        <f t="shared" si="48"/>
        <v>23.236406017199247</v>
      </c>
      <c r="FY23" s="319">
        <f t="shared" si="49"/>
        <v>41.120497307153997</v>
      </c>
      <c r="FZ23" s="339">
        <f t="shared" si="50"/>
        <v>24.877542292637457</v>
      </c>
      <c r="GA23" s="296">
        <v>3.4600794856053509</v>
      </c>
      <c r="GB23" s="296" t="e">
        <f>GA23/GA26</f>
        <v>#DIV/0!</v>
      </c>
      <c r="GC23" s="296">
        <v>2.2288124760322128</v>
      </c>
      <c r="GD23" s="296" t="e">
        <f>GC23/GC26</f>
        <v>#DIV/0!</v>
      </c>
      <c r="GE23" s="320">
        <v>2.6362246479852032</v>
      </c>
      <c r="GF23" s="320" t="e">
        <f>GE23/GE26</f>
        <v>#DIV/0!</v>
      </c>
      <c r="GG23" s="321">
        <f t="shared" si="51"/>
        <v>2.7750388698742561</v>
      </c>
      <c r="GH23" s="321" t="e">
        <f t="shared" si="52"/>
        <v>#DIV/0!</v>
      </c>
      <c r="GI23" s="321" t="e">
        <f>GG23/GG26</f>
        <v>#DIV/0!</v>
      </c>
      <c r="GJ23" s="343">
        <f t="shared" si="53"/>
        <v>1.0174288556809001</v>
      </c>
      <c r="GK23" s="434">
        <f t="shared" si="54"/>
        <v>1.0437745478943907</v>
      </c>
    </row>
    <row r="24" spans="1:193" ht="16.5" thickBot="1" x14ac:dyDescent="0.3">
      <c r="A24" s="186"/>
      <c r="B24" s="187"/>
      <c r="C24" s="460"/>
      <c r="D24" s="461"/>
      <c r="E24" s="462"/>
      <c r="F24" s="462"/>
      <c r="G24" s="462"/>
      <c r="H24" s="463"/>
      <c r="I24" s="464">
        <f t="shared" si="1"/>
        <v>100</v>
      </c>
      <c r="J24" s="462"/>
      <c r="K24" s="462"/>
      <c r="L24" s="462"/>
      <c r="M24" s="462"/>
      <c r="N24" s="462"/>
      <c r="O24" s="462"/>
      <c r="P24" s="462"/>
      <c r="Q24" s="462"/>
      <c r="R24" s="465"/>
      <c r="S24" s="465"/>
      <c r="T24" s="465"/>
      <c r="U24" s="466">
        <v>100</v>
      </c>
      <c r="V24" s="463"/>
      <c r="W24" s="463"/>
      <c r="X24" s="463"/>
      <c r="Y24" s="463" t="s">
        <v>234</v>
      </c>
      <c r="Z24" s="463"/>
      <c r="AA24" s="463"/>
      <c r="AB24" s="463"/>
      <c r="AC24" s="463"/>
      <c r="AD24" s="463"/>
      <c r="AE24" s="462"/>
      <c r="AF24" s="462"/>
      <c r="AG24" s="462"/>
      <c r="AH24" s="463"/>
      <c r="AI24" s="462"/>
      <c r="AJ24" s="462"/>
      <c r="AK24" s="462"/>
      <c r="AL24" s="462"/>
      <c r="AM24" s="462">
        <v>0</v>
      </c>
      <c r="AN24" s="462"/>
      <c r="AO24" s="462"/>
      <c r="AP24" s="467"/>
      <c r="AQ24" s="467"/>
      <c r="AR24" s="462"/>
      <c r="AS24" s="462"/>
      <c r="AT24" s="462"/>
      <c r="AU24" s="462"/>
      <c r="AV24" s="462"/>
      <c r="AW24" s="462"/>
      <c r="AX24" s="462"/>
      <c r="AY24" s="462"/>
      <c r="AZ24" s="462"/>
      <c r="BA24" s="462"/>
      <c r="BB24" s="462"/>
      <c r="BC24" s="462"/>
      <c r="BD24" s="462"/>
      <c r="BE24" s="462"/>
      <c r="BF24" s="462"/>
      <c r="BG24" s="468"/>
      <c r="BH24" s="468"/>
      <c r="BI24" s="468"/>
      <c r="BJ24" s="468"/>
      <c r="BK24" s="469"/>
      <c r="BL24" s="469"/>
      <c r="BM24" s="469"/>
      <c r="BN24" s="470"/>
      <c r="BO24" s="471"/>
      <c r="BP24" s="470"/>
      <c r="BQ24" s="471"/>
      <c r="BR24" s="471"/>
      <c r="BS24" s="470"/>
      <c r="BT24" s="471"/>
      <c r="BU24" s="470"/>
      <c r="BV24" s="470"/>
      <c r="BW24" s="470"/>
      <c r="BX24" s="470"/>
      <c r="BY24" s="470"/>
      <c r="BZ24" s="470"/>
      <c r="CA24" s="470"/>
      <c r="CB24" s="470"/>
      <c r="CC24" s="470"/>
      <c r="CD24" s="469"/>
      <c r="CE24" s="471"/>
      <c r="CF24" s="462"/>
      <c r="CG24" s="462"/>
      <c r="CH24" s="462"/>
      <c r="CI24" s="462"/>
      <c r="CJ24" s="462"/>
      <c r="CK24" s="462"/>
      <c r="CL24" s="462"/>
      <c r="CM24" s="462"/>
      <c r="CN24" s="462"/>
      <c r="CO24" s="462"/>
      <c r="CP24" s="462"/>
      <c r="CQ24" s="462"/>
      <c r="CR24" s="462"/>
      <c r="CS24" s="462"/>
      <c r="CT24" s="462"/>
      <c r="CU24" s="462"/>
      <c r="CV24" s="462"/>
      <c r="CW24" s="462"/>
      <c r="CX24" s="462"/>
      <c r="CY24" s="462"/>
      <c r="CZ24" s="462"/>
      <c r="DA24" s="462"/>
      <c r="DB24" s="462"/>
      <c r="DC24" s="462"/>
      <c r="DD24" s="462"/>
      <c r="DE24" s="462"/>
      <c r="DF24" s="472"/>
      <c r="DG24" s="188"/>
      <c r="DH24" s="188"/>
      <c r="DI24" s="188"/>
      <c r="DJ24" s="188"/>
      <c r="DK24" s="189"/>
      <c r="DL24" s="188"/>
      <c r="DM24" s="188"/>
      <c r="DN24" s="188"/>
      <c r="DO24" s="188"/>
      <c r="DP24" s="188"/>
      <c r="DQ24" s="190"/>
      <c r="DR24" s="473"/>
      <c r="DS24" s="473"/>
      <c r="DT24" s="473"/>
      <c r="DU24" s="473"/>
      <c r="DV24" s="473"/>
      <c r="DW24" s="473"/>
      <c r="DX24" s="473"/>
      <c r="DY24" s="473"/>
      <c r="DZ24" s="473"/>
      <c r="EA24" s="473"/>
      <c r="EB24" s="473"/>
      <c r="EC24" s="473"/>
      <c r="ED24" s="473"/>
      <c r="EE24" s="473"/>
      <c r="EF24" s="473"/>
      <c r="EG24" s="473"/>
      <c r="EH24" s="187"/>
      <c r="EI24" s="187"/>
      <c r="EJ24" s="474"/>
      <c r="EK24" s="187"/>
      <c r="EL24" s="475"/>
      <c r="EM24" s="475"/>
      <c r="EN24" s="475"/>
      <c r="EO24" s="187"/>
      <c r="EP24" s="187"/>
      <c r="EQ24" s="187"/>
      <c r="ER24" s="187"/>
      <c r="ES24" s="187"/>
      <c r="ET24" s="187"/>
      <c r="EU24" s="187"/>
      <c r="EV24" s="187"/>
      <c r="EW24" s="187"/>
      <c r="EX24" s="187"/>
      <c r="EY24" s="187"/>
      <c r="EZ24" s="187"/>
      <c r="FA24" s="187"/>
      <c r="FB24" s="187"/>
      <c r="FC24" s="187"/>
      <c r="FD24" s="187"/>
      <c r="FE24" s="187"/>
      <c r="FF24" s="187"/>
      <c r="FG24" s="187"/>
      <c r="FH24" s="187"/>
      <c r="FI24" s="187"/>
      <c r="FJ24" s="187"/>
      <c r="FK24" s="187"/>
      <c r="FL24" s="187"/>
      <c r="FM24" s="187"/>
      <c r="FN24" s="187"/>
      <c r="FO24" s="95"/>
      <c r="FP24" s="95"/>
      <c r="FQ24" s="187"/>
      <c r="FR24" s="187"/>
      <c r="FS24" s="187"/>
      <c r="FT24" s="187"/>
      <c r="FU24" s="187"/>
      <c r="FV24" s="187"/>
      <c r="FW24" s="187"/>
      <c r="FX24" s="187"/>
      <c r="FY24" s="187"/>
      <c r="FZ24" s="187"/>
      <c r="GA24" s="476">
        <f>AVERAGE(GA4:GA23)</f>
        <v>0.44819339205126224</v>
      </c>
      <c r="GB24" s="477"/>
      <c r="GC24" s="478">
        <f>AVERAGE(GC4:GC23)</f>
        <v>0.28877997411297252</v>
      </c>
      <c r="GD24" s="477"/>
      <c r="GE24" s="479">
        <f>AVERAGE(GE4:GE23)</f>
        <v>0.34199444496443698</v>
      </c>
      <c r="GF24" s="480"/>
      <c r="GG24" s="481">
        <f>(GA24+GC24+GE24)/3</f>
        <v>0.35965593704289062</v>
      </c>
      <c r="GH24" s="481"/>
      <c r="GI24" s="480"/>
      <c r="GJ24" s="187"/>
      <c r="GK24" s="190"/>
    </row>
    <row r="25" spans="1:193" ht="16.5" thickBot="1" x14ac:dyDescent="0.3">
      <c r="A25" s="482" t="s">
        <v>6</v>
      </c>
      <c r="B25" s="187"/>
      <c r="C25" s="483"/>
      <c r="D25" s="483">
        <v>86.98</v>
      </c>
      <c r="E25" s="462"/>
      <c r="F25" s="462"/>
      <c r="G25" s="462"/>
      <c r="H25" s="484">
        <v>44.9</v>
      </c>
      <c r="I25" s="485">
        <v>55.4</v>
      </c>
      <c r="J25" s="462"/>
      <c r="K25" s="462">
        <v>6.7</v>
      </c>
      <c r="L25" s="486">
        <v>3.23</v>
      </c>
      <c r="M25" s="462"/>
      <c r="N25" s="462">
        <v>42.7</v>
      </c>
      <c r="O25" s="471">
        <v>47.7</v>
      </c>
      <c r="P25" s="462"/>
      <c r="Q25" s="462"/>
      <c r="R25" s="462"/>
      <c r="S25" s="462"/>
      <c r="T25" s="462"/>
      <c r="U25" s="487"/>
      <c r="V25" s="462"/>
      <c r="W25" s="462"/>
      <c r="X25" s="462"/>
      <c r="Y25" s="462">
        <v>1</v>
      </c>
      <c r="Z25" s="462"/>
      <c r="AA25" s="462"/>
      <c r="AB25" s="462"/>
      <c r="AC25" s="462"/>
      <c r="AD25" s="462"/>
      <c r="AE25" s="462">
        <v>0.48</v>
      </c>
      <c r="AF25" s="462"/>
      <c r="AG25" s="462"/>
      <c r="AH25" s="462"/>
      <c r="AI25" s="488">
        <v>9</v>
      </c>
      <c r="AJ25" s="462"/>
      <c r="AK25" s="462"/>
      <c r="AL25" s="462"/>
      <c r="AM25" s="462">
        <v>0.1</v>
      </c>
      <c r="AN25" s="462"/>
      <c r="AO25" s="462"/>
      <c r="AP25" s="467"/>
      <c r="AQ25" s="467"/>
      <c r="AR25" s="489"/>
      <c r="AS25" s="490">
        <f>(AS4+AS5+AS6+AS7+AS8+AS9+AS10+AS11+AS12+AS13+AS14+AS15+AS16+AS17+AS18+AS19+AS20+AS21+AS22+AS23)/20</f>
        <v>1.4124712343605692E-2</v>
      </c>
      <c r="AT25" s="490"/>
      <c r="AU25" s="462"/>
      <c r="AV25" s="462"/>
      <c r="AW25" s="462"/>
      <c r="AX25" s="491">
        <f>SUM(AX4:AX23)/20</f>
        <v>0.34099999999999991</v>
      </c>
      <c r="AY25" s="462"/>
      <c r="AZ25" s="462"/>
      <c r="BA25" s="462"/>
      <c r="BB25" s="463">
        <f>SUM(BB4:BB23)/20</f>
        <v>0.69235744184807757</v>
      </c>
      <c r="BC25" s="462"/>
      <c r="BD25" s="491">
        <f>SUM(BD4:BD23)/20</f>
        <v>0.12770500000000001</v>
      </c>
      <c r="BE25" s="462"/>
      <c r="BF25" s="461">
        <v>324.60000000000002</v>
      </c>
      <c r="BG25" s="492">
        <v>0.36</v>
      </c>
      <c r="BH25" s="468"/>
      <c r="BI25" s="468">
        <v>100</v>
      </c>
      <c r="BJ25" s="468"/>
      <c r="BK25" s="469">
        <v>100</v>
      </c>
      <c r="BL25" s="469"/>
      <c r="BM25" s="469"/>
      <c r="BN25" s="493">
        <v>82.8</v>
      </c>
      <c r="BO25" s="471"/>
      <c r="BP25" s="493">
        <v>39</v>
      </c>
      <c r="BQ25" s="471"/>
      <c r="BR25" s="471"/>
      <c r="BS25" s="493">
        <v>0.46</v>
      </c>
      <c r="BT25" s="471"/>
      <c r="BU25" s="493">
        <v>0.54</v>
      </c>
      <c r="BV25" s="493"/>
      <c r="BW25" s="493">
        <v>0.52</v>
      </c>
      <c r="BX25" s="493"/>
      <c r="BY25" s="493">
        <v>83.28</v>
      </c>
      <c r="BZ25" s="494"/>
      <c r="CA25" s="494"/>
      <c r="CB25" s="494"/>
      <c r="CC25" s="494"/>
      <c r="CD25" s="495">
        <v>87</v>
      </c>
      <c r="CE25" s="471"/>
      <c r="CF25" s="462"/>
      <c r="CG25" s="462"/>
      <c r="CH25" s="462">
        <v>1</v>
      </c>
      <c r="CI25" s="462"/>
      <c r="CJ25" s="462"/>
      <c r="CK25" s="462"/>
      <c r="CL25" s="496">
        <v>10</v>
      </c>
      <c r="CM25" s="496"/>
      <c r="CN25" s="95"/>
      <c r="CO25" s="497"/>
      <c r="CP25" s="498">
        <v>17</v>
      </c>
      <c r="CQ25" s="498"/>
      <c r="CR25" s="95"/>
      <c r="CS25" s="497"/>
      <c r="CT25" s="499">
        <v>17</v>
      </c>
      <c r="CU25" s="500"/>
      <c r="CV25" s="501">
        <v>1</v>
      </c>
      <c r="CW25" s="501">
        <v>1</v>
      </c>
      <c r="CX25" s="95">
        <v>1</v>
      </c>
      <c r="CY25" s="501"/>
      <c r="CZ25" s="462"/>
      <c r="DA25" s="502">
        <v>99.99</v>
      </c>
      <c r="DB25" s="462"/>
      <c r="DC25" s="462"/>
      <c r="DD25" s="502">
        <v>99.707999999999998</v>
      </c>
      <c r="DE25" s="462"/>
      <c r="DF25" s="494"/>
      <c r="DG25" s="188"/>
      <c r="DH25" s="503">
        <f>SUM(DH4:DH23)</f>
        <v>122573</v>
      </c>
      <c r="DI25" s="503">
        <f>SUM(DI4:DI23)</f>
        <v>58163</v>
      </c>
      <c r="DJ25" s="504">
        <f>SUM(DJ4:DJ23)</f>
        <v>180736</v>
      </c>
      <c r="DK25" s="505">
        <f>'[4]2019 год'!$H$98</f>
        <v>400785.79700000002</v>
      </c>
      <c r="DL25" s="506">
        <f>DL5+DL7+DL11+DL17+DL22+DL23</f>
        <v>132125.97700000001</v>
      </c>
      <c r="DM25" s="506">
        <f>DM5+DM11+DM17+DM18+DM20+DM22+DM23</f>
        <v>166615.519</v>
      </c>
      <c r="DN25" s="506">
        <f>DL25+DM25</f>
        <v>298741.49600000004</v>
      </c>
      <c r="DO25" s="507">
        <f>DL25/DI25</f>
        <v>2.2716499664735315</v>
      </c>
      <c r="DP25" s="507">
        <f>DM25/DH25</f>
        <v>1.35931664395911</v>
      </c>
      <c r="DQ25" s="507">
        <f>DN25/DJ25</f>
        <v>1.6529163863314449</v>
      </c>
      <c r="DR25" s="508">
        <v>100.08278586057412</v>
      </c>
      <c r="DS25" s="509">
        <f t="shared" ref="DS25" si="73">MEDIAN(DS4:DS23)</f>
        <v>1</v>
      </c>
      <c r="DT25" s="508">
        <f>MEDIAN(DT4:DT23)</f>
        <v>9.088003185055614</v>
      </c>
      <c r="DU25" s="509">
        <f t="shared" ref="DU25:DW25" si="74">MEDIAN(DU4:DU23)</f>
        <v>1.0003756247943343</v>
      </c>
      <c r="DV25" s="508">
        <f>MEDIAN(DV4:DV23)</f>
        <v>100.30775050898092</v>
      </c>
      <c r="DW25" s="509">
        <f t="shared" si="74"/>
        <v>1</v>
      </c>
      <c r="DX25" s="508">
        <f>MEDIAN(DX4:DX23)</f>
        <v>1.1290110096510704</v>
      </c>
      <c r="DY25" s="509">
        <f t="shared" ref="DY25" si="75">MEDIAN(DY4:DY23)</f>
        <v>1.0029631823837746</v>
      </c>
      <c r="DZ25" s="508" t="e">
        <f>MEDIAN(DZ4:DZ23)</f>
        <v>#NUM!</v>
      </c>
      <c r="EA25" s="509" t="e">
        <f t="shared" ref="EA25" si="76">MEDIAN(EA4:EA23)</f>
        <v>#NUM!</v>
      </c>
      <c r="EB25" s="508" t="e">
        <f>MEDIAN(EB4:EB23)</f>
        <v>#NUM!</v>
      </c>
      <c r="EC25" s="509" t="e">
        <f t="shared" ref="EC25" si="77">MEDIAN(EC4:EC23)</f>
        <v>#NUM!</v>
      </c>
      <c r="ED25" s="508">
        <f>MEDIAN(ED4:ED23)</f>
        <v>98.695049795095542</v>
      </c>
      <c r="EE25" s="510">
        <f>MEDIAN(EE4:EE23)</f>
        <v>1</v>
      </c>
      <c r="EF25" s="508">
        <v>26.198897029032828</v>
      </c>
      <c r="EG25" s="509">
        <f t="shared" ref="EG25" si="78">MEDIAN(EG4:EG23)</f>
        <v>1</v>
      </c>
      <c r="EH25" s="511"/>
      <c r="EI25" s="511">
        <v>1</v>
      </c>
      <c r="EJ25" s="512" t="e">
        <f>AVERAGE(EJ4:EJ23)</f>
        <v>#DIV/0!</v>
      </c>
      <c r="EK25" s="512" t="e">
        <f>MEDIAN(EK4:EK23)</f>
        <v>#NUM!</v>
      </c>
      <c r="EL25" s="511">
        <f>MEDIAN(EL4:EL23)</f>
        <v>0.98786911053888316</v>
      </c>
      <c r="EM25" s="513"/>
      <c r="EN25" s="513"/>
      <c r="EO25" s="514">
        <v>0.99987957608525824</v>
      </c>
      <c r="EP25" s="514">
        <f>MEDIAN(EP4:EP23)</f>
        <v>0.97454184832201163</v>
      </c>
      <c r="EQ25" s="515"/>
      <c r="ER25" s="515"/>
      <c r="ES25" s="514">
        <v>0.99931887860433499</v>
      </c>
      <c r="ET25" s="515">
        <f>MEDIAN(ET4:ET23)</f>
        <v>1</v>
      </c>
      <c r="EU25" s="515"/>
      <c r="EV25" s="515"/>
      <c r="EW25" s="514">
        <v>1</v>
      </c>
      <c r="EX25" s="515">
        <f>MEDIAN(EX4:EX23)</f>
        <v>1</v>
      </c>
      <c r="EY25" s="515"/>
      <c r="EZ25" s="515"/>
      <c r="FA25" s="514">
        <v>1</v>
      </c>
      <c r="FB25" s="516"/>
      <c r="FC25" s="517"/>
      <c r="FD25" s="517"/>
      <c r="FE25" s="517"/>
      <c r="FF25" s="514"/>
      <c r="FG25" s="515">
        <v>1</v>
      </c>
      <c r="FH25" s="514">
        <v>1</v>
      </c>
      <c r="FI25" s="515">
        <v>1</v>
      </c>
      <c r="FJ25" s="514">
        <v>1</v>
      </c>
      <c r="FK25" s="514"/>
      <c r="FL25" s="514">
        <f>(EO25+ES25+EW25+FA25+FG25+FI25)/6</f>
        <v>0.99986640911493219</v>
      </c>
      <c r="FM25" s="514"/>
      <c r="FN25" s="95"/>
      <c r="FO25" s="518">
        <f>MEDIAN(FO4:FO23)</f>
        <v>6.67</v>
      </c>
      <c r="FP25" s="518">
        <f>MEDIAN(FP4:FP23)</f>
        <v>6.6633366633366636E-2</v>
      </c>
      <c r="FQ25" s="95"/>
      <c r="FR25" s="95"/>
      <c r="FS25" s="519">
        <f>MEDIAN(FS4:FS23)</f>
        <v>52.914337632582118</v>
      </c>
      <c r="FT25" s="518">
        <f>MEDIAN(FT4:FT23)</f>
        <v>1.7761156617656959</v>
      </c>
      <c r="FU25" s="519">
        <v>100.1</v>
      </c>
      <c r="FV25" s="518"/>
      <c r="FW25" s="519">
        <f>MEDIAN(FW4:FW23)</f>
        <v>26.198897029032828</v>
      </c>
      <c r="FX25" s="518">
        <f>MEDIAN(FX4:FX23)</f>
        <v>19.273579224871852</v>
      </c>
      <c r="FY25" s="518">
        <f>(FO25+FS25)/2</f>
        <v>29.79216881629106</v>
      </c>
      <c r="FZ25" s="518">
        <v>1</v>
      </c>
      <c r="GA25" s="520">
        <v>2.2716499664735301</v>
      </c>
      <c r="GB25" s="516"/>
      <c r="GC25" s="520">
        <v>1.35931664395911</v>
      </c>
      <c r="GD25" s="514"/>
      <c r="GE25" s="521">
        <v>1.6529163863314449</v>
      </c>
      <c r="GF25" s="481"/>
      <c r="GG25" s="481"/>
      <c r="GH25" s="481"/>
      <c r="GI25" s="481"/>
      <c r="GJ25" s="522">
        <f>MEDIAN(GJ4:GJ23)</f>
        <v>0.95886915310069876</v>
      </c>
      <c r="GK25" s="507"/>
    </row>
    <row r="26" spans="1:193" ht="101.25" customHeight="1" x14ac:dyDescent="0.25">
      <c r="A26" s="186"/>
      <c r="B26" s="187"/>
      <c r="C26" s="523"/>
      <c r="D26" s="462"/>
      <c r="E26" s="471"/>
      <c r="F26" s="471"/>
      <c r="G26" s="471"/>
      <c r="H26" s="471"/>
      <c r="I26" s="471"/>
      <c r="J26" s="462"/>
      <c r="K26" s="462"/>
      <c r="L26" s="462"/>
      <c r="M26" s="462"/>
      <c r="N26" s="462"/>
      <c r="O26" s="462"/>
      <c r="P26" s="462"/>
      <c r="Q26" s="462"/>
      <c r="R26" s="462"/>
      <c r="S26" s="462"/>
      <c r="T26" s="462"/>
      <c r="U26" s="462"/>
      <c r="V26" s="462"/>
      <c r="W26" s="462"/>
      <c r="X26" s="462"/>
      <c r="Y26" s="462"/>
      <c r="Z26" s="462"/>
      <c r="AA26" s="462"/>
      <c r="AB26" s="462"/>
      <c r="AC26" s="462"/>
      <c r="AD26" s="462"/>
      <c r="AE26" s="462"/>
      <c r="AF26" s="462"/>
      <c r="AG26" s="462"/>
      <c r="AH26" s="462"/>
      <c r="AI26" s="462"/>
      <c r="AJ26" s="462"/>
      <c r="AK26" s="462"/>
      <c r="AL26" s="462"/>
      <c r="AM26" s="462"/>
      <c r="AN26" s="462"/>
      <c r="AO26" s="462"/>
      <c r="AP26" s="462"/>
      <c r="AQ26" s="462"/>
      <c r="AR26" s="462"/>
      <c r="AS26" s="462"/>
      <c r="AT26" s="462"/>
      <c r="AU26" s="524" t="s">
        <v>207</v>
      </c>
      <c r="AV26" s="525"/>
      <c r="AW26" s="524" t="s">
        <v>250</v>
      </c>
      <c r="AX26" s="524" t="s">
        <v>250</v>
      </c>
      <c r="AY26" s="462"/>
      <c r="AZ26" s="462"/>
      <c r="BA26" s="462"/>
      <c r="BB26" s="462"/>
      <c r="BC26" s="462"/>
      <c r="BD26" s="462"/>
      <c r="BE26" s="462"/>
      <c r="BF26" s="462"/>
      <c r="BG26" s="462"/>
      <c r="BH26" s="462"/>
      <c r="BI26" s="462"/>
      <c r="BJ26" s="462"/>
      <c r="BK26" s="471" t="s">
        <v>253</v>
      </c>
      <c r="BL26" s="471"/>
      <c r="BM26" s="471"/>
      <c r="BN26" s="471"/>
      <c r="BO26" s="471"/>
      <c r="BP26" s="471"/>
      <c r="BQ26" s="471"/>
      <c r="BR26" s="471"/>
      <c r="BS26" s="538" t="s">
        <v>252</v>
      </c>
      <c r="BT26" s="471"/>
      <c r="BU26" s="538" t="s">
        <v>251</v>
      </c>
      <c r="BV26" s="471"/>
      <c r="BW26" s="471"/>
      <c r="BX26" s="471"/>
      <c r="BY26" s="471"/>
      <c r="BZ26" s="471"/>
      <c r="CA26" s="471"/>
      <c r="CB26" s="471"/>
      <c r="CC26" s="471"/>
      <c r="CD26" s="471"/>
      <c r="CE26" s="471"/>
      <c r="CF26" s="462"/>
      <c r="CG26" s="462"/>
      <c r="CH26" s="462"/>
      <c r="CI26" s="462"/>
      <c r="CJ26" s="462"/>
      <c r="CK26" s="462"/>
      <c r="CL26" s="462"/>
      <c r="CM26" s="462"/>
      <c r="CN26" s="462"/>
      <c r="CO26" s="462"/>
      <c r="CP26" s="462"/>
      <c r="CQ26" s="462"/>
      <c r="CR26" s="462"/>
      <c r="CS26" s="462"/>
      <c r="CT26" s="462"/>
      <c r="CU26" s="462"/>
      <c r="CV26" s="462"/>
      <c r="CW26" s="462"/>
      <c r="CX26" s="95" t="s">
        <v>229</v>
      </c>
      <c r="CY26" s="462"/>
      <c r="CZ26" s="462"/>
      <c r="DA26" s="462"/>
      <c r="DB26" s="462"/>
      <c r="DC26" s="462"/>
      <c r="DD26" s="462"/>
      <c r="DE26" s="462"/>
      <c r="DF26" s="462"/>
      <c r="DG26" s="188"/>
      <c r="DH26" s="526">
        <f t="shared" ref="DH26:DN26" si="79">DH20+DH21+DH22+DH23</f>
        <v>79537</v>
      </c>
      <c r="DI26" s="526">
        <f t="shared" si="79"/>
        <v>40272</v>
      </c>
      <c r="DJ26" s="526">
        <f t="shared" si="79"/>
        <v>119809</v>
      </c>
      <c r="DK26" s="527">
        <f t="shared" si="79"/>
        <v>360577.13199999998</v>
      </c>
      <c r="DL26" s="527">
        <f t="shared" si="79"/>
        <v>125281</v>
      </c>
      <c r="DM26" s="527">
        <f t="shared" si="79"/>
        <v>165563.05799999999</v>
      </c>
      <c r="DN26" s="527">
        <f t="shared" si="79"/>
        <v>290844.05800000002</v>
      </c>
      <c r="DO26" s="528">
        <f>DL26/DI26</f>
        <v>3.1108710766785856</v>
      </c>
      <c r="DP26" s="528">
        <f>DM26/DH26</f>
        <v>2.0815854005054248</v>
      </c>
      <c r="DQ26" s="528">
        <f>DN26/DJ26</f>
        <v>2.4275643566009233</v>
      </c>
      <c r="DR26" s="480"/>
      <c r="DS26" s="480"/>
      <c r="DT26" s="480"/>
      <c r="DU26" s="480"/>
      <c r="DV26" s="480"/>
      <c r="DW26" s="480"/>
      <c r="DX26" s="480"/>
      <c r="DY26" s="480"/>
      <c r="DZ26" s="480"/>
      <c r="EA26" s="480"/>
      <c r="EB26" s="480"/>
      <c r="EC26" s="480"/>
      <c r="ED26" s="480"/>
      <c r="EE26" s="480"/>
      <c r="EF26" s="480"/>
      <c r="EG26" s="480"/>
      <c r="EH26" s="187"/>
      <c r="EI26" s="187"/>
      <c r="EJ26" s="474"/>
      <c r="EK26" s="529"/>
      <c r="EL26" s="475"/>
      <c r="EM26" s="475"/>
      <c r="EN26" s="475"/>
      <c r="EO26" s="187" t="s">
        <v>144</v>
      </c>
      <c r="EP26" s="187"/>
      <c r="EQ26" s="187"/>
      <c r="ER26" s="187"/>
      <c r="ES26" s="187" t="s">
        <v>144</v>
      </c>
      <c r="ET26" s="187"/>
      <c r="EU26" s="187"/>
      <c r="EV26" s="187"/>
      <c r="EW26" s="187"/>
      <c r="EX26" s="187"/>
      <c r="EY26" s="187"/>
      <c r="EZ26" s="187"/>
      <c r="FA26" s="187"/>
      <c r="FB26" s="187" t="s">
        <v>67</v>
      </c>
      <c r="FC26" s="187"/>
      <c r="FD26" s="187"/>
      <c r="FE26" s="187"/>
      <c r="FF26" s="187"/>
      <c r="FG26" s="187" t="s">
        <v>145</v>
      </c>
      <c r="FH26" s="187"/>
      <c r="FI26" s="187"/>
      <c r="FJ26" s="187"/>
      <c r="FK26" s="187"/>
      <c r="FL26" s="187"/>
      <c r="FM26" s="187"/>
      <c r="FN26" s="95"/>
      <c r="FO26" s="95"/>
      <c r="FP26" s="95"/>
      <c r="FQ26" s="95"/>
      <c r="FR26" s="95"/>
      <c r="FS26" s="519"/>
      <c r="FT26" s="518"/>
      <c r="FU26" s="518"/>
      <c r="FV26" s="518"/>
      <c r="FW26" s="518"/>
      <c r="FX26" s="518"/>
      <c r="FY26" s="518"/>
      <c r="FZ26" s="518"/>
      <c r="GA26" s="530">
        <f>GQ26</f>
        <v>0</v>
      </c>
      <c r="GB26" s="531" t="s">
        <v>38</v>
      </c>
      <c r="GC26" s="530">
        <f>GR26</f>
        <v>0</v>
      </c>
      <c r="GD26" s="531" t="s">
        <v>38</v>
      </c>
      <c r="GE26" s="530">
        <f>GS26</f>
        <v>0</v>
      </c>
      <c r="GF26" s="480"/>
      <c r="GG26" s="532">
        <f>(GA26+GC26+GE26)/3</f>
        <v>0</v>
      </c>
      <c r="GH26" s="532"/>
      <c r="GI26" s="480"/>
      <c r="GJ26" s="95"/>
      <c r="GK26" s="190"/>
    </row>
    <row r="27" spans="1:193" x14ac:dyDescent="0.25">
      <c r="A27" s="186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533"/>
      <c r="BD27" s="187"/>
      <c r="BE27" s="187"/>
      <c r="BF27" s="187"/>
      <c r="BG27" s="187"/>
      <c r="BH27" s="187"/>
      <c r="BI27" s="187"/>
      <c r="BJ27" s="187"/>
      <c r="BK27" s="187"/>
      <c r="BL27" s="187"/>
      <c r="BM27" s="187"/>
      <c r="BN27" s="187"/>
      <c r="BO27" s="187"/>
      <c r="BP27" s="187"/>
      <c r="BQ27" s="187"/>
      <c r="BR27" s="187"/>
      <c r="BS27" s="187"/>
      <c r="BT27" s="187"/>
      <c r="BU27" s="187"/>
      <c r="BV27" s="187"/>
      <c r="BW27" s="187"/>
      <c r="BX27" s="187"/>
      <c r="BY27" s="187"/>
      <c r="BZ27" s="187"/>
      <c r="CA27" s="187"/>
      <c r="CB27" s="187"/>
      <c r="CC27" s="187"/>
      <c r="CD27" s="187"/>
      <c r="CE27" s="187"/>
      <c r="CF27" s="187"/>
      <c r="CG27" s="187"/>
      <c r="CH27" s="187"/>
      <c r="CI27" s="187"/>
      <c r="CJ27" s="187"/>
      <c r="CK27" s="187"/>
      <c r="CL27" s="187"/>
      <c r="CM27" s="187"/>
      <c r="CN27" s="187"/>
      <c r="CO27" s="187"/>
      <c r="CP27" s="187"/>
      <c r="CQ27" s="187"/>
      <c r="CR27" s="187"/>
      <c r="CS27" s="187"/>
      <c r="CT27" s="187"/>
      <c r="CU27" s="187"/>
      <c r="CV27" s="187"/>
      <c r="CW27" s="187"/>
      <c r="CX27" s="95" t="s">
        <v>240</v>
      </c>
      <c r="CY27" s="187"/>
      <c r="CZ27" s="187"/>
      <c r="DA27" s="187"/>
      <c r="DB27" s="187"/>
      <c r="DC27" s="187"/>
      <c r="DD27" s="187"/>
      <c r="DE27" s="187"/>
      <c r="DF27" s="187"/>
      <c r="DG27" s="188"/>
      <c r="DH27" s="534">
        <f t="shared" ref="DH27:DN27" si="80">SUM(DH4:DH19)</f>
        <v>43036</v>
      </c>
      <c r="DI27" s="526">
        <f t="shared" si="80"/>
        <v>17891</v>
      </c>
      <c r="DJ27" s="526">
        <f t="shared" si="80"/>
        <v>60927</v>
      </c>
      <c r="DK27" s="527">
        <f t="shared" si="80"/>
        <v>20253.038</v>
      </c>
      <c r="DL27" s="527">
        <f t="shared" si="80"/>
        <v>5913.277</v>
      </c>
      <c r="DM27" s="527">
        <f t="shared" si="80"/>
        <v>564.26099999999997</v>
      </c>
      <c r="DN27" s="527">
        <f t="shared" si="80"/>
        <v>7897.4380000000001</v>
      </c>
      <c r="DO27" s="528">
        <f>DL27/DI27</f>
        <v>0.330516852048516</v>
      </c>
      <c r="DP27" s="528">
        <f>DM27/DH27</f>
        <v>1.3111371874709545E-2</v>
      </c>
      <c r="DQ27" s="528">
        <f>DN27/DJ27</f>
        <v>0.12962131731416285</v>
      </c>
      <c r="DR27" s="187"/>
      <c r="DS27" s="187"/>
      <c r="DT27" s="187"/>
      <c r="DU27" s="187"/>
      <c r="DV27" s="187"/>
      <c r="DW27" s="187"/>
      <c r="DX27" s="187"/>
      <c r="DY27" s="187"/>
      <c r="DZ27" s="187"/>
      <c r="EA27" s="187"/>
      <c r="EB27" s="187"/>
      <c r="EC27" s="187"/>
      <c r="ED27" s="187"/>
      <c r="EE27" s="187"/>
      <c r="EF27" s="187"/>
      <c r="EG27" s="187"/>
      <c r="EH27" s="187"/>
      <c r="EI27" s="187"/>
      <c r="EJ27" s="474"/>
      <c r="EK27" s="529"/>
      <c r="EL27" s="475"/>
      <c r="EM27" s="475"/>
      <c r="EN27" s="475"/>
      <c r="EO27" s="187"/>
      <c r="EP27" s="187"/>
      <c r="EQ27" s="187"/>
      <c r="ER27" s="187"/>
      <c r="ES27" s="187"/>
      <c r="ET27" s="187"/>
      <c r="EU27" s="187"/>
      <c r="EV27" s="187"/>
      <c r="EW27" s="187"/>
      <c r="EX27" s="187"/>
      <c r="EY27" s="187"/>
      <c r="EZ27" s="187"/>
      <c r="FA27" s="187"/>
      <c r="FB27" s="535"/>
      <c r="FC27" s="535" t="s">
        <v>57</v>
      </c>
      <c r="FD27" s="535" t="s">
        <v>57</v>
      </c>
      <c r="FE27" s="535" t="s">
        <v>58</v>
      </c>
      <c r="FF27" s="536"/>
      <c r="FG27" s="535" t="s">
        <v>68</v>
      </c>
      <c r="FH27" s="536"/>
      <c r="FI27" s="535" t="s">
        <v>68</v>
      </c>
      <c r="FJ27" s="187"/>
      <c r="FK27" s="187"/>
      <c r="FL27" s="187"/>
      <c r="FM27" s="187"/>
      <c r="FN27" s="187"/>
      <c r="FO27" s="187"/>
      <c r="FP27" s="187"/>
      <c r="FQ27" s="187"/>
      <c r="FR27" s="187"/>
      <c r="FS27" s="187"/>
      <c r="FT27" s="187"/>
      <c r="FU27" s="187"/>
      <c r="FV27" s="187"/>
      <c r="FW27" s="187"/>
      <c r="FX27" s="187"/>
      <c r="FY27" s="187"/>
      <c r="FZ27" s="187"/>
      <c r="GA27" s="530">
        <f>GQ27</f>
        <v>0</v>
      </c>
      <c r="GB27" s="531" t="s">
        <v>39</v>
      </c>
      <c r="GC27" s="530">
        <f>GR27</f>
        <v>0</v>
      </c>
      <c r="GD27" s="531" t="s">
        <v>39</v>
      </c>
      <c r="GE27" s="530">
        <f>GS27</f>
        <v>0</v>
      </c>
      <c r="GF27" s="480"/>
      <c r="GG27" s="532">
        <f>(GA27+GC27+GE27)/3</f>
        <v>0</v>
      </c>
      <c r="GH27" s="532"/>
      <c r="GI27" s="480"/>
      <c r="GJ27" s="95"/>
      <c r="GK27" s="190"/>
    </row>
    <row r="28" spans="1:193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533"/>
      <c r="BD28" s="187"/>
      <c r="BE28" s="187"/>
      <c r="BF28" s="187"/>
      <c r="BG28" s="187"/>
      <c r="BH28" s="187"/>
      <c r="BI28" s="187"/>
      <c r="BJ28" s="187"/>
      <c r="BK28" s="187"/>
      <c r="BL28" s="187"/>
      <c r="BM28" s="187"/>
      <c r="BN28" s="187"/>
      <c r="BO28" s="187"/>
      <c r="BP28" s="187"/>
      <c r="BQ28" s="187"/>
      <c r="BR28" s="187"/>
      <c r="BS28" s="187"/>
      <c r="BT28" s="187"/>
      <c r="BU28" s="187"/>
      <c r="BV28" s="187"/>
      <c r="BW28" s="187"/>
      <c r="BX28" s="187"/>
      <c r="BY28" s="187"/>
      <c r="BZ28" s="187"/>
      <c r="CA28" s="187"/>
      <c r="CB28" s="187"/>
      <c r="CC28" s="187"/>
      <c r="CD28" s="187"/>
      <c r="CE28" s="187"/>
      <c r="CF28" s="187"/>
      <c r="CG28" s="187"/>
      <c r="CH28" s="187"/>
      <c r="CI28" s="187"/>
      <c r="CJ28" s="187"/>
      <c r="CK28" s="187"/>
      <c r="CL28" s="187"/>
      <c r="CM28" s="187"/>
      <c r="CN28" s="187"/>
      <c r="CO28" s="187"/>
      <c r="CP28" s="187"/>
      <c r="CQ28" s="187"/>
      <c r="CR28" s="187"/>
      <c r="CS28" s="187"/>
      <c r="CT28" s="187"/>
      <c r="CU28" s="187"/>
      <c r="CV28" s="187"/>
      <c r="CW28" s="187"/>
      <c r="CX28" s="95" t="s">
        <v>239</v>
      </c>
      <c r="CY28" s="187"/>
      <c r="CZ28" s="187"/>
      <c r="DA28" s="187"/>
      <c r="DB28" s="187"/>
      <c r="DC28" s="187"/>
      <c r="DD28" s="187"/>
      <c r="DE28" s="187"/>
      <c r="DF28" s="187"/>
      <c r="DG28" s="188"/>
      <c r="DH28" s="188"/>
      <c r="DI28" s="188"/>
      <c r="DJ28" s="188"/>
      <c r="DK28" s="189"/>
      <c r="DL28" s="188"/>
      <c r="DM28" s="188"/>
      <c r="DN28" s="188"/>
      <c r="DO28" s="188"/>
      <c r="DP28" s="188"/>
      <c r="DQ28" s="190"/>
      <c r="DR28" s="187"/>
      <c r="DS28" s="187"/>
      <c r="DT28" s="187"/>
      <c r="DU28" s="187"/>
      <c r="DV28" s="187"/>
      <c r="DW28" s="187"/>
      <c r="DX28" s="187"/>
      <c r="DY28" s="187"/>
      <c r="DZ28" s="187"/>
      <c r="EA28" s="187"/>
      <c r="EB28" s="187"/>
      <c r="EC28" s="187"/>
      <c r="ED28" s="187"/>
      <c r="EE28" s="187"/>
      <c r="EF28" s="187"/>
      <c r="EG28" s="187"/>
      <c r="EH28" s="187"/>
      <c r="EI28" s="187"/>
      <c r="EJ28" s="474"/>
      <c r="EK28" s="187"/>
      <c r="EL28" s="475"/>
      <c r="EM28" s="475"/>
      <c r="EN28" s="475"/>
      <c r="EO28" s="187"/>
      <c r="EP28" s="187"/>
      <c r="EQ28" s="187"/>
      <c r="ER28" s="187"/>
      <c r="ES28" s="187"/>
      <c r="ET28" s="187"/>
      <c r="EU28" s="187"/>
      <c r="EV28" s="187"/>
      <c r="EW28" s="187"/>
      <c r="EX28" s="187"/>
      <c r="EY28" s="187"/>
      <c r="EZ28" s="187"/>
      <c r="FA28" s="187"/>
      <c r="FB28" s="535"/>
      <c r="FC28" s="535" t="s">
        <v>59</v>
      </c>
      <c r="FD28" s="535" t="s">
        <v>59</v>
      </c>
      <c r="FE28" s="535" t="s">
        <v>60</v>
      </c>
      <c r="FF28" s="536"/>
      <c r="FG28" s="535" t="s">
        <v>69</v>
      </c>
      <c r="FH28" s="536"/>
      <c r="FI28" s="535" t="s">
        <v>69</v>
      </c>
      <c r="FJ28" s="187"/>
      <c r="FK28" s="187"/>
      <c r="FL28" s="187"/>
      <c r="FM28" s="187"/>
      <c r="FN28" s="187"/>
      <c r="FO28" s="187"/>
      <c r="FP28" s="187"/>
      <c r="FQ28" s="187"/>
      <c r="FR28" s="187"/>
      <c r="FS28" s="187"/>
      <c r="FT28" s="187"/>
      <c r="FU28" s="187"/>
      <c r="FV28" s="187"/>
      <c r="FW28" s="187"/>
      <c r="FX28" s="187"/>
      <c r="FY28" s="187"/>
      <c r="FZ28" s="187"/>
      <c r="GA28" s="187"/>
      <c r="GB28" s="187"/>
      <c r="GC28" s="187"/>
      <c r="GD28" s="187"/>
      <c r="GE28" s="187"/>
      <c r="GF28" s="187"/>
      <c r="GG28" s="187"/>
      <c r="GH28" s="187"/>
      <c r="GI28" s="187"/>
      <c r="GJ28" s="187"/>
      <c r="GK28" s="190"/>
    </row>
  </sheetData>
  <autoFilter ref="B3:DG3" xr:uid="{00000000-0009-0000-0000-000000000000}">
    <sortState xmlns:xlrd2="http://schemas.microsoft.com/office/spreadsheetml/2017/richdata2" ref="B5:AF87">
      <sortCondition ref="B2"/>
    </sortState>
  </autoFilter>
  <mergeCells count="66">
    <mergeCell ref="EF2:EG2"/>
    <mergeCell ref="EH2:EI2"/>
    <mergeCell ref="EB2:EC2"/>
    <mergeCell ref="ED2:EE2"/>
    <mergeCell ref="GA2:GF2"/>
    <mergeCell ref="FW2:FX2"/>
    <mergeCell ref="FY2:FZ2"/>
    <mergeCell ref="ET2:EW2"/>
    <mergeCell ref="EX2:FA2"/>
    <mergeCell ref="FB2:FF2"/>
    <mergeCell ref="FG2:FH2"/>
    <mergeCell ref="FI2:FJ2"/>
    <mergeCell ref="GG2:GI2"/>
    <mergeCell ref="GJ2:GJ3"/>
    <mergeCell ref="GK1:GK3"/>
    <mergeCell ref="FK2:FL2"/>
    <mergeCell ref="DR2:DS2"/>
    <mergeCell ref="DT2:DU2"/>
    <mergeCell ref="EJ2:EK2"/>
    <mergeCell ref="EL2:EO2"/>
    <mergeCell ref="EP2:ES2"/>
    <mergeCell ref="DV2:DW2"/>
    <mergeCell ref="DX2:DY2"/>
    <mergeCell ref="DZ2:EA2"/>
    <mergeCell ref="DR1:GJ1"/>
    <mergeCell ref="FM2:FP2"/>
    <mergeCell ref="FQ2:FT2"/>
    <mergeCell ref="FU2:FV2"/>
    <mergeCell ref="DG1:DG3"/>
    <mergeCell ref="C2:E2"/>
    <mergeCell ref="F2:J2"/>
    <mergeCell ref="K2:Q2"/>
    <mergeCell ref="BK2:BL2"/>
    <mergeCell ref="AP1:BM1"/>
    <mergeCell ref="AI1:AO1"/>
    <mergeCell ref="F1:AH1"/>
    <mergeCell ref="C1:E1"/>
    <mergeCell ref="AU2:AY2"/>
    <mergeCell ref="BD2:BE2"/>
    <mergeCell ref="BI2:BJ2"/>
    <mergeCell ref="R2:V2"/>
    <mergeCell ref="W2:AF2"/>
    <mergeCell ref="AZ2:BC2"/>
    <mergeCell ref="BF2:BH2"/>
    <mergeCell ref="AH2:AH3"/>
    <mergeCell ref="BU2:BV2"/>
    <mergeCell ref="BN2:BR2"/>
    <mergeCell ref="BS2:BT2"/>
    <mergeCell ref="A2:A3"/>
    <mergeCell ref="B2:B3"/>
    <mergeCell ref="CZ2:DB2"/>
    <mergeCell ref="DC2:DE2"/>
    <mergeCell ref="CZ1:DF1"/>
    <mergeCell ref="AI2:AJ2"/>
    <mergeCell ref="AK2:AN2"/>
    <mergeCell ref="AP2:AT2"/>
    <mergeCell ref="CF2:CH2"/>
    <mergeCell ref="CD1:CI1"/>
    <mergeCell ref="CJ2:CY2"/>
    <mergeCell ref="CJ1:CY1"/>
    <mergeCell ref="BW2:BX2"/>
    <mergeCell ref="BY2:BZ2"/>
    <mergeCell ref="CA2:CB2"/>
    <mergeCell ref="BN1:BR1"/>
    <mergeCell ref="BS1:CC1"/>
    <mergeCell ref="CD2:CE2"/>
  </mergeCells>
  <conditionalFormatting sqref="BV4:BV23">
    <cfRule type="cellIs" dxfId="22" priority="24" operator="greaterThan">
      <formula>1</formula>
    </cfRule>
  </conditionalFormatting>
  <conditionalFormatting sqref="BX4:BX23">
    <cfRule type="cellIs" dxfId="21" priority="23" operator="greaterThan">
      <formula>1</formula>
    </cfRule>
  </conditionalFormatting>
  <conditionalFormatting sqref="BZ4:BZ23 CC4:CC23">
    <cfRule type="cellIs" dxfId="20" priority="22" operator="greaterThan">
      <formula>1</formula>
    </cfRule>
  </conditionalFormatting>
  <conditionalFormatting sqref="CL4:CM8">
    <cfRule type="cellIs" dxfId="19" priority="21" operator="greaterThan">
      <formula>10</formula>
    </cfRule>
  </conditionalFormatting>
  <conditionalFormatting sqref="CT4:CT8">
    <cfRule type="cellIs" dxfId="18" priority="20" operator="greaterThan">
      <formula>17</formula>
    </cfRule>
  </conditionalFormatting>
  <conditionalFormatting sqref="CP4:CQ8">
    <cfRule type="cellIs" dxfId="17" priority="19" operator="greaterThan">
      <formula>17</formula>
    </cfRule>
  </conditionalFormatting>
  <conditionalFormatting sqref="CL9:CM15">
    <cfRule type="cellIs" dxfId="16" priority="18" operator="greaterThan">
      <formula>10</formula>
    </cfRule>
  </conditionalFormatting>
  <conditionalFormatting sqref="CT9:CT15">
    <cfRule type="cellIs" dxfId="15" priority="17" operator="greaterThan">
      <formula>17</formula>
    </cfRule>
  </conditionalFormatting>
  <conditionalFormatting sqref="CP9:CQ15">
    <cfRule type="cellIs" dxfId="14" priority="16" operator="greaterThan">
      <formula>17</formula>
    </cfRule>
  </conditionalFormatting>
  <conditionalFormatting sqref="CP23">
    <cfRule type="cellIs" dxfId="13" priority="1" operator="greaterThan">
      <formula>17</formula>
    </cfRule>
  </conditionalFormatting>
  <conditionalFormatting sqref="CL16:CM19 CM20:CM23">
    <cfRule type="cellIs" dxfId="12" priority="15" operator="greaterThan">
      <formula>10</formula>
    </cfRule>
  </conditionalFormatting>
  <conditionalFormatting sqref="CT16:CT19">
    <cfRule type="cellIs" dxfId="11" priority="14" operator="greaterThan">
      <formula>17</formula>
    </cfRule>
  </conditionalFormatting>
  <conditionalFormatting sqref="CP16:CQ19 CQ20:CQ23">
    <cfRule type="cellIs" dxfId="10" priority="13" operator="greaterThan">
      <formula>17</formula>
    </cfRule>
  </conditionalFormatting>
  <conditionalFormatting sqref="CL20">
    <cfRule type="cellIs" dxfId="9" priority="12" operator="greaterThan">
      <formula>10</formula>
    </cfRule>
  </conditionalFormatting>
  <conditionalFormatting sqref="CT20">
    <cfRule type="cellIs" dxfId="8" priority="11" operator="greaterThan">
      <formula>17</formula>
    </cfRule>
  </conditionalFormatting>
  <conditionalFormatting sqref="CP20">
    <cfRule type="cellIs" dxfId="7" priority="10" operator="greaterThan">
      <formula>17</formula>
    </cfRule>
  </conditionalFormatting>
  <conditionalFormatting sqref="CL21">
    <cfRule type="cellIs" dxfId="6" priority="9" operator="greaterThan">
      <formula>10</formula>
    </cfRule>
  </conditionalFormatting>
  <conditionalFormatting sqref="CT21">
    <cfRule type="cellIs" dxfId="5" priority="8" operator="greaterThan">
      <formula>17</formula>
    </cfRule>
  </conditionalFormatting>
  <conditionalFormatting sqref="CL22">
    <cfRule type="cellIs" dxfId="4" priority="6" operator="greaterThan">
      <formula>10</formula>
    </cfRule>
  </conditionalFormatting>
  <conditionalFormatting sqref="CT22">
    <cfRule type="cellIs" dxfId="3" priority="5" operator="greaterThan">
      <formula>17</formula>
    </cfRule>
  </conditionalFormatting>
  <conditionalFormatting sqref="CP22">
    <cfRule type="cellIs" dxfId="2" priority="4" operator="greaterThan">
      <formula>17</formula>
    </cfRule>
  </conditionalFormatting>
  <conditionalFormatting sqref="CL23">
    <cfRule type="cellIs" dxfId="1" priority="3" operator="greaterThan">
      <formula>10</formula>
    </cfRule>
  </conditionalFormatting>
  <conditionalFormatting sqref="CT23">
    <cfRule type="cellIs" dxfId="0" priority="2" operator="greaterThan">
      <formula>17</formula>
    </cfRule>
  </conditionalFormatting>
  <pageMargins left="0.11811023622047245" right="0.11811023622047245" top="0.35433070866141736" bottom="0.35433070866141736" header="0.11811023622047245" footer="0.11811023622047245"/>
  <pageSetup paperSize="8" scale="70" fitToWidth="4" orientation="landscape" r:id="rId1"/>
  <colBreaks count="7" manualBreakCount="7">
    <brk id="22" max="28" man="1"/>
    <brk id="41" max="28" man="1"/>
    <brk id="55" max="28" man="1"/>
    <brk id="65" max="28" man="1"/>
    <brk id="87" max="28" man="1"/>
    <brk id="111" max="28" man="1"/>
    <brk id="139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27"/>
  <sheetViews>
    <sheetView view="pageBreakPreview" zoomScale="80" zoomScaleNormal="25" zoomScaleSheetLayoutView="80" workbookViewId="0">
      <pane xSplit="1" topLeftCell="BT1" activePane="topRight" state="frozen"/>
      <selection pane="topRight" activeCell="A5" sqref="A5"/>
    </sheetView>
  </sheetViews>
  <sheetFormatPr defaultColWidth="11" defaultRowHeight="15.75" x14ac:dyDescent="0.25"/>
  <cols>
    <col min="1" max="1" width="25" style="19" customWidth="1"/>
    <col min="2" max="2" width="7.5" style="1" hidden="1" customWidth="1"/>
    <col min="3" max="3" width="18.375" style="19" hidden="1" customWidth="1"/>
    <col min="4" max="4" width="13.125" style="19" hidden="1" customWidth="1"/>
    <col min="5" max="5" width="15.875" style="19" hidden="1" customWidth="1"/>
    <col min="6" max="6" width="10.375" style="19" hidden="1" customWidth="1"/>
    <col min="7" max="7" width="18.875" style="20" hidden="1" customWidth="1"/>
    <col min="8" max="8" width="19" style="20" hidden="1" customWidth="1"/>
    <col min="9" max="9" width="18.75" style="20" hidden="1" customWidth="1"/>
    <col min="10" max="10" width="12.5" style="20" hidden="1" customWidth="1"/>
    <col min="11" max="11" width="19.25" style="21" hidden="1" customWidth="1"/>
    <col min="12" max="12" width="14.75" style="21" hidden="1" customWidth="1"/>
    <col min="13" max="13" width="15.125" style="21" hidden="1" customWidth="1"/>
    <col min="14" max="14" width="12.375" style="1" hidden="1" customWidth="1"/>
    <col min="15" max="15" width="18.375" style="1" hidden="1" customWidth="1"/>
    <col min="16" max="16" width="15.125" style="1" hidden="1" customWidth="1"/>
    <col min="17" max="17" width="14.25" style="1" hidden="1" customWidth="1"/>
    <col min="18" max="18" width="11.5" style="1" hidden="1" customWidth="1"/>
    <col min="19" max="19" width="14.125" style="22" hidden="1" customWidth="1"/>
    <col min="20" max="20" width="11" style="22" hidden="1" customWidth="1"/>
    <col min="21" max="21" width="12.375" style="22" hidden="1" customWidth="1"/>
    <col min="22" max="22" width="11.5" style="1" hidden="1" customWidth="1"/>
    <col min="23" max="23" width="13.25" style="1" hidden="1" customWidth="1"/>
    <col min="24" max="24" width="12" style="1" hidden="1" customWidth="1"/>
    <col min="25" max="25" width="13.875" style="1" hidden="1" customWidth="1"/>
    <col min="26" max="26" width="11.625" style="1" hidden="1" customWidth="1"/>
    <col min="27" max="27" width="14" style="23" hidden="1" customWidth="1"/>
    <col min="28" max="28" width="11.375" style="1" hidden="1" customWidth="1"/>
    <col min="29" max="29" width="13.5" style="1" hidden="1" customWidth="1"/>
    <col min="30" max="30" width="12.625" style="1" hidden="1" customWidth="1"/>
    <col min="31" max="31" width="13.5" style="1" hidden="1" customWidth="1"/>
    <col min="32" max="32" width="12.75" style="1" hidden="1" customWidth="1"/>
    <col min="33" max="33" width="12.375" style="50" hidden="1" customWidth="1"/>
    <col min="34" max="34" width="13.625" style="50" hidden="1" customWidth="1"/>
    <col min="35" max="35" width="16.625" style="1" hidden="1" customWidth="1"/>
    <col min="36" max="36" width="15" style="1" hidden="1" customWidth="1"/>
    <col min="37" max="37" width="13.75" style="1" hidden="1" customWidth="1"/>
    <col min="38" max="38" width="10.625" style="1" hidden="1" customWidth="1"/>
    <col min="39" max="40" width="13.875" style="1" hidden="1" customWidth="1"/>
    <col min="41" max="41" width="14.625" style="1" hidden="1" customWidth="1"/>
    <col min="42" max="42" width="12.5" style="1" hidden="1" customWidth="1"/>
    <col min="43" max="44" width="15.875" style="1" hidden="1" customWidth="1"/>
    <col min="45" max="45" width="15" style="1" hidden="1" customWidth="1"/>
    <col min="46" max="46" width="15.75" style="1" hidden="1" customWidth="1"/>
    <col min="47" max="47" width="11.125" style="1" hidden="1" customWidth="1"/>
    <col min="48" max="48" width="18.5" style="1" hidden="1" customWidth="1"/>
    <col min="49" max="49" width="11.875" style="1" hidden="1" customWidth="1"/>
    <col min="50" max="50" width="19.375" style="1" hidden="1" customWidth="1"/>
    <col min="51" max="51" width="10.875" style="1" hidden="1" customWidth="1"/>
    <col min="52" max="53" width="19" style="1" hidden="1" customWidth="1"/>
    <col min="54" max="54" width="15" style="1" hidden="1" customWidth="1"/>
    <col min="55" max="55" width="13.375" style="1" hidden="1" customWidth="1"/>
    <col min="56" max="56" width="16" style="1" hidden="1" customWidth="1"/>
    <col min="57" max="57" width="14.75" style="1" hidden="1" customWidth="1"/>
    <col min="58" max="58" width="15.375" style="1" hidden="1" customWidth="1"/>
    <col min="59" max="59" width="13.5" style="1" hidden="1" customWidth="1"/>
    <col min="60" max="60" width="14.625" style="1" hidden="1" customWidth="1"/>
    <col min="61" max="61" width="21" style="6" hidden="1" customWidth="1"/>
    <col min="62" max="63" width="22.125" style="6" hidden="1" customWidth="1"/>
    <col min="64" max="64" width="22.125" style="46" hidden="1" customWidth="1"/>
    <col min="65" max="65" width="22.125" style="6" hidden="1" customWidth="1"/>
    <col min="66" max="69" width="21" style="6" hidden="1" customWidth="1"/>
    <col min="70" max="71" width="21" style="42" hidden="1" customWidth="1"/>
    <col min="72" max="16384" width="11" style="6"/>
  </cols>
  <sheetData>
    <row r="1" spans="1:71" s="1" customFormat="1" ht="27" customHeight="1" x14ac:dyDescent="0.25">
      <c r="A1" s="576" t="s">
        <v>9</v>
      </c>
      <c r="B1" s="576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82"/>
      <c r="AD1" s="583"/>
      <c r="AE1" s="583"/>
      <c r="AF1" s="583"/>
      <c r="AG1" s="583"/>
      <c r="AH1" s="584"/>
      <c r="AI1" s="578"/>
      <c r="AJ1" s="578"/>
      <c r="AK1" s="578"/>
      <c r="AL1" s="578"/>
      <c r="AM1" s="578"/>
      <c r="AN1" s="578"/>
      <c r="AO1" s="578"/>
      <c r="AP1" s="578"/>
      <c r="AQ1" s="578"/>
      <c r="AR1" s="578"/>
      <c r="AS1" s="578"/>
      <c r="AT1" s="578"/>
      <c r="AU1" s="578"/>
      <c r="AV1" s="578"/>
      <c r="AW1" s="578"/>
      <c r="AX1" s="578"/>
      <c r="AY1" s="578"/>
      <c r="AZ1" s="579"/>
      <c r="BA1" s="580"/>
      <c r="BB1" s="580"/>
      <c r="BC1" s="581"/>
      <c r="BD1" s="579"/>
      <c r="BE1" s="580"/>
      <c r="BF1" s="580"/>
      <c r="BG1" s="581"/>
      <c r="BH1" s="576"/>
      <c r="BL1" s="44"/>
      <c r="BR1" s="41"/>
      <c r="BS1" s="41"/>
    </row>
    <row r="2" spans="1:71" ht="318.75" customHeight="1" x14ac:dyDescent="0.25">
      <c r="A2" s="576"/>
      <c r="B2" s="576"/>
      <c r="C2" s="2"/>
      <c r="D2" s="2"/>
      <c r="E2" s="2"/>
      <c r="F2" s="3"/>
      <c r="G2" s="2"/>
      <c r="H2" s="2"/>
      <c r="I2" s="2"/>
      <c r="J2" s="3"/>
      <c r="K2" s="2"/>
      <c r="L2" s="2"/>
      <c r="M2" s="2"/>
      <c r="N2" s="3"/>
      <c r="O2" s="2"/>
      <c r="P2" s="2"/>
      <c r="Q2" s="2"/>
      <c r="R2" s="3"/>
      <c r="S2" s="4"/>
      <c r="T2" s="4"/>
      <c r="U2" s="4"/>
      <c r="V2" s="3"/>
      <c r="W2" s="4"/>
      <c r="X2" s="4"/>
      <c r="Y2" s="4"/>
      <c r="Z2" s="3"/>
      <c r="AA2" s="5"/>
      <c r="AB2" s="3"/>
      <c r="AC2" s="83"/>
      <c r="AD2" s="83"/>
      <c r="AE2" s="83"/>
      <c r="AF2" s="83"/>
      <c r="AG2" s="83"/>
      <c r="AH2" s="83"/>
      <c r="AI2" s="3"/>
      <c r="AJ2" s="3"/>
      <c r="AK2" s="3"/>
      <c r="AL2" s="3"/>
      <c r="AM2" s="3"/>
      <c r="AN2" s="3"/>
      <c r="AO2" s="3"/>
      <c r="AP2" s="3"/>
      <c r="AQ2" s="3"/>
      <c r="AR2" s="69"/>
      <c r="AS2" s="69"/>
      <c r="AT2" s="69"/>
      <c r="AU2" s="3"/>
      <c r="AV2" s="3"/>
      <c r="AW2" s="3"/>
      <c r="AX2" s="3"/>
      <c r="AY2" s="3"/>
      <c r="AZ2" s="89"/>
      <c r="BA2" s="89"/>
      <c r="BB2" s="88"/>
      <c r="BC2" s="3"/>
      <c r="BD2" s="89"/>
      <c r="BE2" s="89"/>
      <c r="BF2" s="88"/>
      <c r="BG2" s="3"/>
      <c r="BH2" s="576"/>
      <c r="BI2" s="33" t="s">
        <v>37</v>
      </c>
      <c r="BJ2" s="33" t="s">
        <v>40</v>
      </c>
      <c r="BK2" s="33" t="s">
        <v>44</v>
      </c>
      <c r="BL2" s="48" t="s">
        <v>45</v>
      </c>
      <c r="BM2" s="49" t="s">
        <v>42</v>
      </c>
      <c r="BN2" s="49" t="s">
        <v>41</v>
      </c>
      <c r="BO2" s="49" t="s">
        <v>43</v>
      </c>
      <c r="BP2" s="40" t="s">
        <v>50</v>
      </c>
      <c r="BQ2" s="40" t="s">
        <v>51</v>
      </c>
      <c r="BR2" s="40" t="s">
        <v>49</v>
      </c>
      <c r="BS2" s="40"/>
    </row>
    <row r="3" spans="1:71" s="31" customFormat="1" x14ac:dyDescent="0.25">
      <c r="A3" s="7" t="s">
        <v>10</v>
      </c>
      <c r="B3" s="28"/>
      <c r="C3" s="74"/>
      <c r="D3" s="35"/>
      <c r="E3" s="35"/>
      <c r="F3" s="29"/>
      <c r="G3" s="75"/>
      <c r="H3" s="35"/>
      <c r="I3" s="35"/>
      <c r="J3" s="8"/>
      <c r="K3" s="75"/>
      <c r="L3" s="35"/>
      <c r="M3" s="35"/>
      <c r="N3" s="8"/>
      <c r="O3" s="77"/>
      <c r="P3" s="35"/>
      <c r="Q3" s="35"/>
      <c r="R3" s="8"/>
      <c r="S3" s="80"/>
      <c r="T3" s="64"/>
      <c r="U3" s="64"/>
      <c r="V3" s="8"/>
      <c r="W3" s="81"/>
      <c r="X3" s="24"/>
      <c r="Y3" s="24"/>
      <c r="Z3" s="8"/>
      <c r="AA3" s="65"/>
      <c r="AB3" s="9"/>
      <c r="AC3" s="84"/>
      <c r="AD3" s="84"/>
      <c r="AE3" s="84"/>
      <c r="AF3" s="84"/>
      <c r="AG3" s="86"/>
      <c r="AH3" s="86"/>
      <c r="AI3" s="67"/>
      <c r="AJ3" s="10"/>
      <c r="AK3" s="10"/>
      <c r="AL3" s="8"/>
      <c r="AM3" s="67"/>
      <c r="AN3" s="10"/>
      <c r="AO3" s="10"/>
      <c r="AP3" s="8"/>
      <c r="AQ3" s="25"/>
      <c r="AR3" s="70"/>
      <c r="AS3" s="70"/>
      <c r="AT3" s="70"/>
      <c r="AU3" s="8"/>
      <c r="AV3" s="10"/>
      <c r="AW3" s="8"/>
      <c r="AX3" s="10"/>
      <c r="AY3" s="8"/>
      <c r="AZ3" s="25"/>
      <c r="BA3" s="25"/>
      <c r="BB3" s="10"/>
      <c r="BC3" s="8"/>
      <c r="BD3" s="25"/>
      <c r="BE3" s="25"/>
      <c r="BF3" s="8"/>
      <c r="BG3" s="8"/>
      <c r="BH3" s="30"/>
      <c r="BI3" s="25">
        <v>998</v>
      </c>
      <c r="BJ3" s="34">
        <v>468</v>
      </c>
      <c r="BK3" s="43">
        <f>BI3+BJ3</f>
        <v>1466</v>
      </c>
      <c r="BL3" s="45">
        <v>0</v>
      </c>
      <c r="BM3" s="52"/>
      <c r="BN3" s="52"/>
      <c r="BO3" s="52">
        <f>BM3+BN3</f>
        <v>0</v>
      </c>
      <c r="BP3" s="53">
        <f>BM3/BJ3</f>
        <v>0</v>
      </c>
      <c r="BQ3" s="53">
        <f>BN3/BI3</f>
        <v>0</v>
      </c>
      <c r="BR3" s="53">
        <f>BO3/BK3</f>
        <v>0</v>
      </c>
      <c r="BS3" s="53"/>
    </row>
    <row r="4" spans="1:71" s="31" customFormat="1" x14ac:dyDescent="0.25">
      <c r="A4" s="7" t="s">
        <v>11</v>
      </c>
      <c r="B4" s="28"/>
      <c r="C4" s="73"/>
      <c r="D4" s="35"/>
      <c r="E4" s="35"/>
      <c r="F4" s="29"/>
      <c r="G4" s="76"/>
      <c r="H4" s="35"/>
      <c r="I4" s="35"/>
      <c r="J4" s="8"/>
      <c r="K4" s="75"/>
      <c r="L4" s="35"/>
      <c r="M4" s="35"/>
      <c r="N4" s="8"/>
      <c r="O4" s="77"/>
      <c r="P4" s="35"/>
      <c r="Q4" s="35"/>
      <c r="R4" s="8"/>
      <c r="S4" s="79"/>
      <c r="T4" s="64"/>
      <c r="U4" s="64"/>
      <c r="V4" s="8"/>
      <c r="W4" s="81"/>
      <c r="X4" s="24"/>
      <c r="Y4" s="24"/>
      <c r="Z4" s="8"/>
      <c r="AA4" s="65"/>
      <c r="AB4" s="9"/>
      <c r="AC4" s="84"/>
      <c r="AD4" s="84"/>
      <c r="AE4" s="84"/>
      <c r="AF4" s="84"/>
      <c r="AG4" s="86"/>
      <c r="AH4" s="86"/>
      <c r="AI4" s="67"/>
      <c r="AJ4" s="10"/>
      <c r="AK4" s="10"/>
      <c r="AL4" s="8"/>
      <c r="AM4" s="67"/>
      <c r="AN4" s="10"/>
      <c r="AO4" s="10"/>
      <c r="AP4" s="8"/>
      <c r="AQ4" s="25"/>
      <c r="AR4" s="70"/>
      <c r="AS4" s="70"/>
      <c r="AT4" s="70"/>
      <c r="AU4" s="8"/>
      <c r="AV4" s="10"/>
      <c r="AW4" s="8"/>
      <c r="AX4" s="10"/>
      <c r="AY4" s="8"/>
      <c r="AZ4" s="25"/>
      <c r="BA4" s="25"/>
      <c r="BB4" s="10"/>
      <c r="BC4" s="8"/>
      <c r="BD4" s="25"/>
      <c r="BE4" s="25"/>
      <c r="BF4" s="8"/>
      <c r="BG4" s="8"/>
      <c r="BH4" s="30"/>
      <c r="BI4" s="25">
        <v>4564</v>
      </c>
      <c r="BJ4" s="34">
        <v>1959</v>
      </c>
      <c r="BK4" s="43">
        <f t="shared" ref="BK4:BK22" si="0">BI4+BJ4</f>
        <v>6523</v>
      </c>
      <c r="BL4" s="45">
        <v>6791.5370000000003</v>
      </c>
      <c r="BM4" s="52">
        <f>'[3]2019 год'!$H$10</f>
        <v>2931.8759999999997</v>
      </c>
      <c r="BN4" s="52">
        <f>'[3]2019 год'!$H$11</f>
        <v>344.26100000000002</v>
      </c>
      <c r="BO4" s="52">
        <f>BM4+BN4</f>
        <v>3276.1369999999997</v>
      </c>
      <c r="BP4" s="53">
        <f t="shared" ref="BP4:BP22" si="1">BM4/BJ4</f>
        <v>1.4966186830015313</v>
      </c>
      <c r="BQ4" s="53">
        <f t="shared" ref="BQ4:BQ22" si="2">BN4/BI4</f>
        <v>7.5429666958808067E-2</v>
      </c>
      <c r="BR4" s="53">
        <f t="shared" ref="BR4:BR22" si="3">BO4/BK4</f>
        <v>0.50224390617813885</v>
      </c>
      <c r="BS4" s="53"/>
    </row>
    <row r="5" spans="1:71" s="31" customFormat="1" x14ac:dyDescent="0.25">
      <c r="A5" s="7" t="s">
        <v>12</v>
      </c>
      <c r="B5" s="28"/>
      <c r="C5" s="74"/>
      <c r="D5" s="35"/>
      <c r="E5" s="35"/>
      <c r="F5" s="29"/>
      <c r="G5" s="75"/>
      <c r="H5" s="35"/>
      <c r="I5" s="35"/>
      <c r="J5" s="8"/>
      <c r="K5" s="75"/>
      <c r="L5" s="35"/>
      <c r="M5" s="35"/>
      <c r="N5" s="8"/>
      <c r="O5" s="77"/>
      <c r="P5" s="35"/>
      <c r="Q5" s="35"/>
      <c r="R5" s="8"/>
      <c r="S5" s="79"/>
      <c r="T5" s="64"/>
      <c r="U5" s="64"/>
      <c r="V5" s="8"/>
      <c r="W5" s="81"/>
      <c r="X5" s="24"/>
      <c r="Y5" s="24"/>
      <c r="Z5" s="8"/>
      <c r="AA5" s="66"/>
      <c r="AB5" s="9"/>
      <c r="AC5" s="84"/>
      <c r="AD5" s="84"/>
      <c r="AE5" s="84"/>
      <c r="AF5" s="84"/>
      <c r="AG5" s="86"/>
      <c r="AH5" s="86"/>
      <c r="AI5" s="67"/>
      <c r="AJ5" s="10"/>
      <c r="AK5" s="10"/>
      <c r="AL5" s="8"/>
      <c r="AM5" s="67"/>
      <c r="AN5" s="10"/>
      <c r="AO5" s="10"/>
      <c r="AP5" s="8"/>
      <c r="AQ5" s="25"/>
      <c r="AR5" s="70"/>
      <c r="AS5" s="70"/>
      <c r="AT5" s="70"/>
      <c r="AU5" s="8"/>
      <c r="AV5" s="10"/>
      <c r="AW5" s="8"/>
      <c r="AX5" s="10"/>
      <c r="AY5" s="8"/>
      <c r="AZ5" s="25"/>
      <c r="BA5" s="25"/>
      <c r="BB5" s="10"/>
      <c r="BC5" s="8"/>
      <c r="BD5" s="25"/>
      <c r="BE5" s="25"/>
      <c r="BF5" s="8"/>
      <c r="BG5" s="8"/>
      <c r="BH5" s="30"/>
      <c r="BI5" s="25">
        <v>1592</v>
      </c>
      <c r="BJ5" s="34">
        <v>566</v>
      </c>
      <c r="BK5" s="43">
        <f t="shared" si="0"/>
        <v>2158</v>
      </c>
      <c r="BL5" s="45">
        <v>0</v>
      </c>
      <c r="BM5" s="52"/>
      <c r="BN5" s="52"/>
      <c r="BO5" s="52">
        <f t="shared" ref="BO5:BO22" si="4">BM5+BN5</f>
        <v>0</v>
      </c>
      <c r="BP5" s="53">
        <f t="shared" si="1"/>
        <v>0</v>
      </c>
      <c r="BQ5" s="53">
        <f t="shared" si="2"/>
        <v>0</v>
      </c>
      <c r="BR5" s="53">
        <f t="shared" si="3"/>
        <v>0</v>
      </c>
      <c r="BS5" s="53"/>
    </row>
    <row r="6" spans="1:71" s="31" customFormat="1" x14ac:dyDescent="0.25">
      <c r="A6" s="7" t="s">
        <v>13</v>
      </c>
      <c r="B6" s="28"/>
      <c r="C6" s="74"/>
      <c r="D6" s="35"/>
      <c r="E6" s="35"/>
      <c r="F6" s="29"/>
      <c r="G6" s="75"/>
      <c r="H6" s="35"/>
      <c r="I6" s="35"/>
      <c r="J6" s="8"/>
      <c r="K6" s="75"/>
      <c r="L6" s="35"/>
      <c r="M6" s="35"/>
      <c r="N6" s="8"/>
      <c r="O6" s="77"/>
      <c r="P6" s="35"/>
      <c r="Q6" s="35"/>
      <c r="R6" s="8"/>
      <c r="S6" s="79"/>
      <c r="T6" s="64"/>
      <c r="U6" s="64"/>
      <c r="V6" s="8"/>
      <c r="W6" s="81"/>
      <c r="X6" s="24"/>
      <c r="Y6" s="24"/>
      <c r="Z6" s="8"/>
      <c r="AA6" s="66"/>
      <c r="AB6" s="9"/>
      <c r="AC6" s="84"/>
      <c r="AD6" s="84"/>
      <c r="AE6" s="84"/>
      <c r="AF6" s="84"/>
      <c r="AG6" s="86"/>
      <c r="AH6" s="86"/>
      <c r="AI6" s="67"/>
      <c r="AJ6" s="10"/>
      <c r="AK6" s="10"/>
      <c r="AL6" s="8"/>
      <c r="AM6" s="67"/>
      <c r="AN6" s="10"/>
      <c r="AO6" s="10"/>
      <c r="AP6" s="8"/>
      <c r="AQ6" s="25"/>
      <c r="AR6" s="70"/>
      <c r="AS6" s="70"/>
      <c r="AT6" s="70"/>
      <c r="AU6" s="8"/>
      <c r="AV6" s="10"/>
      <c r="AW6" s="8"/>
      <c r="AX6" s="10"/>
      <c r="AY6" s="8"/>
      <c r="AZ6" s="25"/>
      <c r="BA6" s="25"/>
      <c r="BB6" s="10"/>
      <c r="BC6" s="8"/>
      <c r="BD6" s="25"/>
      <c r="BE6" s="25"/>
      <c r="BF6" s="8"/>
      <c r="BG6" s="8"/>
      <c r="BH6" s="30"/>
      <c r="BI6" s="25">
        <v>1874</v>
      </c>
      <c r="BJ6" s="34">
        <v>836</v>
      </c>
      <c r="BK6" s="43">
        <f t="shared" si="0"/>
        <v>2710</v>
      </c>
      <c r="BL6" s="45">
        <v>575.1</v>
      </c>
      <c r="BM6" s="52">
        <f>'[3]2019 год'!$H$18</f>
        <v>225</v>
      </c>
      <c r="BN6" s="52"/>
      <c r="BO6" s="52">
        <f t="shared" si="4"/>
        <v>225</v>
      </c>
      <c r="BP6" s="53">
        <f t="shared" si="1"/>
        <v>0.26913875598086123</v>
      </c>
      <c r="BQ6" s="53">
        <f t="shared" si="2"/>
        <v>0</v>
      </c>
      <c r="BR6" s="53">
        <f t="shared" si="3"/>
        <v>8.3025830258302583E-2</v>
      </c>
      <c r="BS6" s="53"/>
    </row>
    <row r="7" spans="1:71" s="31" customFormat="1" x14ac:dyDescent="0.25">
      <c r="A7" s="7" t="s">
        <v>14</v>
      </c>
      <c r="B7" s="28"/>
      <c r="C7" s="74"/>
      <c r="D7" s="35"/>
      <c r="E7" s="35"/>
      <c r="F7" s="29"/>
      <c r="G7" s="75"/>
      <c r="H7" s="35"/>
      <c r="I7" s="35"/>
      <c r="J7" s="8"/>
      <c r="K7" s="75"/>
      <c r="L7" s="35"/>
      <c r="M7" s="35"/>
      <c r="N7" s="8"/>
      <c r="O7" s="77"/>
      <c r="P7" s="35"/>
      <c r="Q7" s="35"/>
      <c r="R7" s="8"/>
      <c r="S7" s="79"/>
      <c r="T7" s="64"/>
      <c r="U7" s="64"/>
      <c r="V7" s="8"/>
      <c r="W7" s="81"/>
      <c r="X7" s="24"/>
      <c r="Y7" s="24"/>
      <c r="Z7" s="8"/>
      <c r="AA7" s="66"/>
      <c r="AB7" s="9"/>
      <c r="AC7" s="84"/>
      <c r="AD7" s="84"/>
      <c r="AE7" s="84"/>
      <c r="AF7" s="84"/>
      <c r="AG7" s="86"/>
      <c r="AH7" s="86"/>
      <c r="AI7" s="67"/>
      <c r="AJ7" s="10"/>
      <c r="AK7" s="10"/>
      <c r="AL7" s="8"/>
      <c r="AM7" s="67"/>
      <c r="AN7" s="10"/>
      <c r="AO7" s="10"/>
      <c r="AP7" s="8"/>
      <c r="AQ7" s="25"/>
      <c r="AR7" s="71"/>
      <c r="AS7" s="70"/>
      <c r="AT7" s="71"/>
      <c r="AU7" s="8"/>
      <c r="AV7" s="10"/>
      <c r="AW7" s="8"/>
      <c r="AX7" s="10"/>
      <c r="AY7" s="8"/>
      <c r="AZ7" s="25"/>
      <c r="BA7" s="25"/>
      <c r="BB7" s="10"/>
      <c r="BC7" s="8"/>
      <c r="BD7" s="25"/>
      <c r="BE7" s="25"/>
      <c r="BF7" s="8"/>
      <c r="BG7" s="8"/>
      <c r="BH7" s="30"/>
      <c r="BI7" s="25">
        <v>1583</v>
      </c>
      <c r="BJ7" s="34">
        <v>584</v>
      </c>
      <c r="BK7" s="43">
        <f t="shared" si="0"/>
        <v>2167</v>
      </c>
      <c r="BL7" s="45">
        <v>143.5</v>
      </c>
      <c r="BM7" s="52"/>
      <c r="BN7" s="52"/>
      <c r="BO7" s="52">
        <f t="shared" si="4"/>
        <v>0</v>
      </c>
      <c r="BP7" s="53">
        <f t="shared" si="1"/>
        <v>0</v>
      </c>
      <c r="BQ7" s="53">
        <f t="shared" si="2"/>
        <v>0</v>
      </c>
      <c r="BR7" s="53">
        <f t="shared" si="3"/>
        <v>0</v>
      </c>
      <c r="BS7" s="53"/>
    </row>
    <row r="8" spans="1:71" s="31" customFormat="1" x14ac:dyDescent="0.25">
      <c r="A8" s="7" t="s">
        <v>15</v>
      </c>
      <c r="B8" s="28"/>
      <c r="C8" s="74"/>
      <c r="D8" s="35"/>
      <c r="E8" s="35"/>
      <c r="F8" s="29"/>
      <c r="G8" s="76"/>
      <c r="H8" s="35"/>
      <c r="I8" s="35"/>
      <c r="J8" s="8"/>
      <c r="K8" s="76"/>
      <c r="L8" s="35"/>
      <c r="M8" s="35"/>
      <c r="N8" s="8"/>
      <c r="O8" s="77"/>
      <c r="P8" s="35"/>
      <c r="Q8" s="35"/>
      <c r="R8" s="8"/>
      <c r="S8" s="80"/>
      <c r="T8" s="64"/>
      <c r="U8" s="64"/>
      <c r="V8" s="8"/>
      <c r="W8" s="81"/>
      <c r="X8" s="24"/>
      <c r="Y8" s="24"/>
      <c r="Z8" s="8"/>
      <c r="AA8" s="66"/>
      <c r="AB8" s="9"/>
      <c r="AC8" s="84"/>
      <c r="AD8" s="84"/>
      <c r="AE8" s="84"/>
      <c r="AF8" s="84"/>
      <c r="AG8" s="86"/>
      <c r="AH8" s="86"/>
      <c r="AI8" s="67"/>
      <c r="AJ8" s="10"/>
      <c r="AK8" s="10"/>
      <c r="AL8" s="8"/>
      <c r="AM8" s="68"/>
      <c r="AN8" s="10"/>
      <c r="AO8" s="10"/>
      <c r="AP8" s="8"/>
      <c r="AQ8" s="25"/>
      <c r="AR8" s="70"/>
      <c r="AS8" s="70"/>
      <c r="AT8" s="70"/>
      <c r="AU8" s="8"/>
      <c r="AV8" s="10"/>
      <c r="AW8" s="8"/>
      <c r="AX8" s="10"/>
      <c r="AY8" s="8"/>
      <c r="AZ8" s="25"/>
      <c r="BA8" s="25"/>
      <c r="BB8" s="10"/>
      <c r="BC8" s="8"/>
      <c r="BD8" s="25"/>
      <c r="BE8" s="25"/>
      <c r="BF8" s="8"/>
      <c r="BG8" s="8"/>
      <c r="BH8" s="30"/>
      <c r="BI8" s="25">
        <v>2766</v>
      </c>
      <c r="BJ8" s="34">
        <v>1243</v>
      </c>
      <c r="BK8" s="43">
        <f t="shared" si="0"/>
        <v>4009</v>
      </c>
      <c r="BL8" s="45">
        <v>1881</v>
      </c>
      <c r="BM8" s="52"/>
      <c r="BN8" s="52"/>
      <c r="BO8" s="52">
        <f t="shared" si="4"/>
        <v>0</v>
      </c>
      <c r="BP8" s="53">
        <f t="shared" si="1"/>
        <v>0</v>
      </c>
      <c r="BQ8" s="53">
        <f t="shared" si="2"/>
        <v>0</v>
      </c>
      <c r="BR8" s="53">
        <f t="shared" si="3"/>
        <v>0</v>
      </c>
      <c r="BS8" s="53"/>
    </row>
    <row r="9" spans="1:71" s="31" customFormat="1" x14ac:dyDescent="0.25">
      <c r="A9" s="7" t="s">
        <v>16</v>
      </c>
      <c r="B9" s="28"/>
      <c r="C9" s="73"/>
      <c r="D9" s="35"/>
      <c r="E9" s="35"/>
      <c r="F9" s="29"/>
      <c r="G9" s="76"/>
      <c r="H9" s="35"/>
      <c r="I9" s="35"/>
      <c r="J9" s="8"/>
      <c r="K9" s="75"/>
      <c r="L9" s="35"/>
      <c r="M9" s="35"/>
      <c r="N9" s="8"/>
      <c r="O9" s="77"/>
      <c r="P9" s="35"/>
      <c r="Q9" s="35"/>
      <c r="R9" s="8"/>
      <c r="S9" s="79"/>
      <c r="T9" s="64"/>
      <c r="U9" s="64"/>
      <c r="V9" s="8"/>
      <c r="W9" s="81"/>
      <c r="X9" s="24"/>
      <c r="Y9" s="24"/>
      <c r="Z9" s="8"/>
      <c r="AA9" s="66"/>
      <c r="AB9" s="9"/>
      <c r="AC9" s="84"/>
      <c r="AD9" s="84"/>
      <c r="AE9" s="84"/>
      <c r="AF9" s="84"/>
      <c r="AG9" s="86"/>
      <c r="AH9" s="86"/>
      <c r="AI9" s="67"/>
      <c r="AJ9" s="10"/>
      <c r="AK9" s="10"/>
      <c r="AL9" s="8"/>
      <c r="AM9" s="67"/>
      <c r="AN9" s="10"/>
      <c r="AO9" s="10"/>
      <c r="AP9" s="8"/>
      <c r="AQ9" s="25"/>
      <c r="AR9" s="70"/>
      <c r="AS9" s="70"/>
      <c r="AT9" s="70"/>
      <c r="AU9" s="8"/>
      <c r="AV9" s="10"/>
      <c r="AW9" s="8"/>
      <c r="AX9" s="10"/>
      <c r="AY9" s="8"/>
      <c r="AZ9" s="25"/>
      <c r="BA9" s="25"/>
      <c r="BB9" s="10"/>
      <c r="BC9" s="8"/>
      <c r="BD9" s="25"/>
      <c r="BE9" s="25"/>
      <c r="BF9" s="8"/>
      <c r="BG9" s="8"/>
      <c r="BH9" s="30"/>
      <c r="BI9" s="25">
        <v>2454</v>
      </c>
      <c r="BJ9" s="34">
        <v>831</v>
      </c>
      <c r="BK9" s="43">
        <f t="shared" si="0"/>
        <v>3285</v>
      </c>
      <c r="BL9" s="45">
        <v>0</v>
      </c>
      <c r="BM9" s="52"/>
      <c r="BN9" s="52"/>
      <c r="BO9" s="52">
        <f t="shared" si="4"/>
        <v>0</v>
      </c>
      <c r="BP9" s="53">
        <f t="shared" si="1"/>
        <v>0</v>
      </c>
      <c r="BQ9" s="53">
        <f t="shared" si="2"/>
        <v>0</v>
      </c>
      <c r="BR9" s="53">
        <f t="shared" si="3"/>
        <v>0</v>
      </c>
      <c r="BS9" s="53"/>
    </row>
    <row r="10" spans="1:71" s="31" customFormat="1" x14ac:dyDescent="0.25">
      <c r="A10" s="7" t="s">
        <v>17</v>
      </c>
      <c r="B10" s="28"/>
      <c r="C10" s="73"/>
      <c r="D10" s="35"/>
      <c r="E10" s="35"/>
      <c r="F10" s="29"/>
      <c r="G10" s="76"/>
      <c r="H10" s="35"/>
      <c r="I10" s="35"/>
      <c r="J10" s="8"/>
      <c r="K10" s="75"/>
      <c r="L10" s="35"/>
      <c r="M10" s="35"/>
      <c r="N10" s="8"/>
      <c r="O10" s="77"/>
      <c r="P10" s="35"/>
      <c r="Q10" s="35"/>
      <c r="R10" s="8"/>
      <c r="S10" s="79"/>
      <c r="T10" s="64"/>
      <c r="U10" s="64"/>
      <c r="V10" s="8"/>
      <c r="W10" s="81"/>
      <c r="X10" s="24"/>
      <c r="Y10" s="24"/>
      <c r="Z10" s="8"/>
      <c r="AA10" s="65"/>
      <c r="AB10" s="9"/>
      <c r="AC10" s="84"/>
      <c r="AD10" s="84"/>
      <c r="AE10" s="84"/>
      <c r="AF10" s="84"/>
      <c r="AG10" s="86"/>
      <c r="AH10" s="86"/>
      <c r="AI10" s="67"/>
      <c r="AJ10" s="10"/>
      <c r="AK10" s="10"/>
      <c r="AL10" s="8"/>
      <c r="AM10" s="68"/>
      <c r="AN10" s="10"/>
      <c r="AO10" s="10"/>
      <c r="AP10" s="8"/>
      <c r="AQ10" s="25"/>
      <c r="AR10" s="70"/>
      <c r="AS10" s="70"/>
      <c r="AT10" s="70"/>
      <c r="AU10" s="8"/>
      <c r="AV10" s="10"/>
      <c r="AW10" s="8"/>
      <c r="AX10" s="10"/>
      <c r="AY10" s="8"/>
      <c r="AZ10" s="25"/>
      <c r="BA10" s="25"/>
      <c r="BB10" s="10"/>
      <c r="BC10" s="8"/>
      <c r="BD10" s="25"/>
      <c r="BE10" s="25"/>
      <c r="BF10" s="8"/>
      <c r="BG10" s="8"/>
      <c r="BH10" s="30"/>
      <c r="BI10" s="25">
        <v>5419</v>
      </c>
      <c r="BJ10" s="34">
        <v>2317</v>
      </c>
      <c r="BK10" s="43">
        <f t="shared" si="0"/>
        <v>7736</v>
      </c>
      <c r="BL10" s="45">
        <v>7768.4</v>
      </c>
      <c r="BM10" s="52" t="str">
        <f>'[3]2019 год'!$H$34</f>
        <v>931,7</v>
      </c>
      <c r="BN10" s="52" t="str">
        <f>'[3]2019 год'!$H$35</f>
        <v>488,2</v>
      </c>
      <c r="BO10" s="52">
        <f t="shared" si="4"/>
        <v>1419.9</v>
      </c>
      <c r="BP10" s="53">
        <f t="shared" si="1"/>
        <v>0.40211480362537766</v>
      </c>
      <c r="BQ10" s="53">
        <f t="shared" si="2"/>
        <v>9.00904225871932E-2</v>
      </c>
      <c r="BR10" s="53">
        <f t="shared" si="3"/>
        <v>0.18354446742502586</v>
      </c>
      <c r="BS10" s="53"/>
    </row>
    <row r="11" spans="1:71" s="31" customFormat="1" x14ac:dyDescent="0.25">
      <c r="A11" s="7" t="s">
        <v>18</v>
      </c>
      <c r="B11" s="28"/>
      <c r="C11" s="73"/>
      <c r="D11" s="35"/>
      <c r="E11" s="35"/>
      <c r="F11" s="29"/>
      <c r="G11" s="76"/>
      <c r="H11" s="35"/>
      <c r="I11" s="35"/>
      <c r="J11" s="39"/>
      <c r="K11" s="75"/>
      <c r="L11" s="35"/>
      <c r="M11" s="35"/>
      <c r="N11" s="8"/>
      <c r="O11" s="77"/>
      <c r="P11" s="35"/>
      <c r="Q11" s="35"/>
      <c r="R11" s="8"/>
      <c r="S11" s="79"/>
      <c r="T11" s="64"/>
      <c r="U11" s="64"/>
      <c r="V11" s="8"/>
      <c r="W11" s="81"/>
      <c r="X11" s="24"/>
      <c r="Y11" s="24"/>
      <c r="Z11" s="8"/>
      <c r="AA11" s="66"/>
      <c r="AB11" s="9"/>
      <c r="AC11" s="84"/>
      <c r="AD11" s="84"/>
      <c r="AE11" s="84"/>
      <c r="AF11" s="84"/>
      <c r="AG11" s="86"/>
      <c r="AH11" s="86"/>
      <c r="AI11" s="67"/>
      <c r="AJ11" s="10"/>
      <c r="AK11" s="10"/>
      <c r="AL11" s="8"/>
      <c r="AM11" s="67"/>
      <c r="AN11" s="10"/>
      <c r="AO11" s="10"/>
      <c r="AP11" s="8"/>
      <c r="AQ11" s="25"/>
      <c r="AR11" s="70"/>
      <c r="AS11" s="70"/>
      <c r="AT11" s="70"/>
      <c r="AU11" s="8"/>
      <c r="AV11" s="10"/>
      <c r="AW11" s="8"/>
      <c r="AX11" s="10"/>
      <c r="AY11" s="8"/>
      <c r="AZ11" s="25"/>
      <c r="BA11" s="25"/>
      <c r="BB11" s="10"/>
      <c r="BC11" s="8"/>
      <c r="BD11" s="25"/>
      <c r="BE11" s="25"/>
      <c r="BF11" s="8"/>
      <c r="BG11" s="8"/>
      <c r="BH11" s="30"/>
      <c r="BI11" s="25">
        <v>1552</v>
      </c>
      <c r="BJ11" s="34">
        <v>625</v>
      </c>
      <c r="BK11" s="43">
        <f t="shared" si="0"/>
        <v>2177</v>
      </c>
      <c r="BL11" s="45">
        <v>0</v>
      </c>
      <c r="BM11" s="52"/>
      <c r="BN11" s="52"/>
      <c r="BO11" s="52">
        <f t="shared" si="4"/>
        <v>0</v>
      </c>
      <c r="BP11" s="53">
        <f t="shared" si="1"/>
        <v>0</v>
      </c>
      <c r="BQ11" s="53">
        <f t="shared" si="2"/>
        <v>0</v>
      </c>
      <c r="BR11" s="53">
        <f t="shared" si="3"/>
        <v>0</v>
      </c>
      <c r="BS11" s="53"/>
    </row>
    <row r="12" spans="1:71" s="31" customFormat="1" x14ac:dyDescent="0.25">
      <c r="A12" s="7" t="s">
        <v>19</v>
      </c>
      <c r="B12" s="28"/>
      <c r="C12" s="73"/>
      <c r="D12" s="35"/>
      <c r="E12" s="35"/>
      <c r="F12" s="29"/>
      <c r="G12" s="75"/>
      <c r="H12" s="35"/>
      <c r="I12" s="35"/>
      <c r="J12" s="8"/>
      <c r="K12" s="75"/>
      <c r="L12" s="35"/>
      <c r="M12" s="35"/>
      <c r="N12" s="8"/>
      <c r="O12" s="77"/>
      <c r="P12" s="35"/>
      <c r="Q12" s="35"/>
      <c r="R12" s="8"/>
      <c r="S12" s="80"/>
      <c r="T12" s="64"/>
      <c r="U12" s="64"/>
      <c r="V12" s="8"/>
      <c r="W12" s="81"/>
      <c r="X12" s="24"/>
      <c r="Y12" s="24"/>
      <c r="Z12" s="8"/>
      <c r="AA12" s="66"/>
      <c r="AB12" s="9"/>
      <c r="AC12" s="84"/>
      <c r="AD12" s="84"/>
      <c r="AE12" s="84"/>
      <c r="AF12" s="84"/>
      <c r="AG12" s="86"/>
      <c r="AH12" s="86"/>
      <c r="AI12" s="67"/>
      <c r="AJ12" s="10"/>
      <c r="AK12" s="10"/>
      <c r="AL12" s="8"/>
      <c r="AM12" s="67"/>
      <c r="AN12" s="10"/>
      <c r="AO12" s="10"/>
      <c r="AP12" s="8"/>
      <c r="AQ12" s="25"/>
      <c r="AR12" s="70"/>
      <c r="AS12" s="70"/>
      <c r="AT12" s="70"/>
      <c r="AU12" s="8"/>
      <c r="AV12" s="10"/>
      <c r="AW12" s="8"/>
      <c r="AX12" s="10"/>
      <c r="AY12" s="8"/>
      <c r="AZ12" s="25"/>
      <c r="BA12" s="25"/>
      <c r="BB12" s="10"/>
      <c r="BC12" s="8"/>
      <c r="BD12" s="25"/>
      <c r="BE12" s="25"/>
      <c r="BF12" s="8"/>
      <c r="BG12" s="8"/>
      <c r="BH12" s="30"/>
      <c r="BI12" s="25">
        <v>1693</v>
      </c>
      <c r="BJ12" s="34">
        <v>623</v>
      </c>
      <c r="BK12" s="43">
        <f t="shared" si="0"/>
        <v>2316</v>
      </c>
      <c r="BL12" s="45">
        <v>0</v>
      </c>
      <c r="BM12" s="52"/>
      <c r="BN12" s="52"/>
      <c r="BO12" s="52">
        <f t="shared" si="4"/>
        <v>0</v>
      </c>
      <c r="BP12" s="53">
        <f t="shared" si="1"/>
        <v>0</v>
      </c>
      <c r="BQ12" s="53">
        <f t="shared" si="2"/>
        <v>0</v>
      </c>
      <c r="BR12" s="53">
        <f t="shared" si="3"/>
        <v>0</v>
      </c>
      <c r="BS12" s="53"/>
    </row>
    <row r="13" spans="1:71" s="31" customFormat="1" x14ac:dyDescent="0.25">
      <c r="A13" s="7" t="s">
        <v>20</v>
      </c>
      <c r="B13" s="28"/>
      <c r="C13" s="74"/>
      <c r="D13" s="35"/>
      <c r="E13" s="35"/>
      <c r="F13" s="29"/>
      <c r="G13" s="75"/>
      <c r="H13" s="35"/>
      <c r="I13" s="35"/>
      <c r="J13" s="8"/>
      <c r="K13" s="75"/>
      <c r="L13" s="35"/>
      <c r="M13" s="35"/>
      <c r="N13" s="8"/>
      <c r="O13" s="78"/>
      <c r="P13" s="35"/>
      <c r="Q13" s="35"/>
      <c r="R13" s="8"/>
      <c r="S13" s="79"/>
      <c r="T13" s="64"/>
      <c r="U13" s="64"/>
      <c r="V13" s="8"/>
      <c r="W13" s="81"/>
      <c r="X13" s="24"/>
      <c r="Y13" s="24"/>
      <c r="Z13" s="8"/>
      <c r="AA13" s="65"/>
      <c r="AB13" s="9"/>
      <c r="AC13" s="84"/>
      <c r="AD13" s="84"/>
      <c r="AE13" s="84"/>
      <c r="AF13" s="84"/>
      <c r="AG13" s="86"/>
      <c r="AH13" s="86"/>
      <c r="AI13" s="67"/>
      <c r="AJ13" s="10"/>
      <c r="AK13" s="10"/>
      <c r="AL13" s="8"/>
      <c r="AM13" s="68"/>
      <c r="AN13" s="10"/>
      <c r="AO13" s="10"/>
      <c r="AP13" s="8"/>
      <c r="AQ13" s="25"/>
      <c r="AR13" s="70"/>
      <c r="AS13" s="70"/>
      <c r="AT13" s="70"/>
      <c r="AU13" s="8"/>
      <c r="AV13" s="10"/>
      <c r="AW13" s="8"/>
      <c r="AX13" s="10"/>
      <c r="AY13" s="8"/>
      <c r="AZ13" s="25"/>
      <c r="BA13" s="25"/>
      <c r="BB13" s="10"/>
      <c r="BC13" s="8"/>
      <c r="BD13" s="25"/>
      <c r="BE13" s="25"/>
      <c r="BF13" s="8"/>
      <c r="BG13" s="8"/>
      <c r="BH13" s="30"/>
      <c r="BI13" s="25">
        <v>1777</v>
      </c>
      <c r="BJ13" s="34">
        <v>716</v>
      </c>
      <c r="BK13" s="43">
        <f t="shared" si="0"/>
        <v>2493</v>
      </c>
      <c r="BL13" s="45">
        <v>0</v>
      </c>
      <c r="BM13" s="52"/>
      <c r="BN13" s="52"/>
      <c r="BO13" s="52">
        <f t="shared" si="4"/>
        <v>0</v>
      </c>
      <c r="BP13" s="53">
        <f t="shared" si="1"/>
        <v>0</v>
      </c>
      <c r="BQ13" s="53">
        <f t="shared" si="2"/>
        <v>0</v>
      </c>
      <c r="BR13" s="53">
        <f t="shared" si="3"/>
        <v>0</v>
      </c>
      <c r="BS13" s="53"/>
    </row>
    <row r="14" spans="1:71" s="31" customFormat="1" x14ac:dyDescent="0.25">
      <c r="A14" s="7" t="s">
        <v>21</v>
      </c>
      <c r="B14" s="28"/>
      <c r="C14" s="74"/>
      <c r="D14" s="35"/>
      <c r="E14" s="35"/>
      <c r="F14" s="29"/>
      <c r="G14" s="75"/>
      <c r="H14" s="35"/>
      <c r="I14" s="35"/>
      <c r="J14" s="8"/>
      <c r="K14" s="75"/>
      <c r="L14" s="35"/>
      <c r="M14" s="35"/>
      <c r="N14" s="8"/>
      <c r="O14" s="77"/>
      <c r="P14" s="35"/>
      <c r="Q14" s="35"/>
      <c r="R14" s="8"/>
      <c r="S14" s="79"/>
      <c r="T14" s="64"/>
      <c r="U14" s="64"/>
      <c r="V14" s="8"/>
      <c r="W14" s="81"/>
      <c r="X14" s="24"/>
      <c r="Y14" s="24"/>
      <c r="Z14" s="8"/>
      <c r="AA14" s="65"/>
      <c r="AB14" s="9"/>
      <c r="AC14" s="84"/>
      <c r="AD14" s="84"/>
      <c r="AE14" s="84"/>
      <c r="AF14" s="84"/>
      <c r="AG14" s="86"/>
      <c r="AH14" s="86"/>
      <c r="AI14" s="67"/>
      <c r="AJ14" s="10"/>
      <c r="AK14" s="10"/>
      <c r="AL14" s="8"/>
      <c r="AM14" s="67"/>
      <c r="AN14" s="10"/>
      <c r="AO14" s="10"/>
      <c r="AP14" s="8"/>
      <c r="AQ14" s="25"/>
      <c r="AR14" s="70"/>
      <c r="AS14" s="70"/>
      <c r="AT14" s="70"/>
      <c r="AU14" s="8"/>
      <c r="AV14" s="10"/>
      <c r="AW14" s="8"/>
      <c r="AX14" s="10"/>
      <c r="AY14" s="8"/>
      <c r="AZ14" s="25"/>
      <c r="BA14" s="25"/>
      <c r="BB14" s="10"/>
      <c r="BC14" s="8"/>
      <c r="BD14" s="25"/>
      <c r="BE14" s="25"/>
      <c r="BF14" s="8"/>
      <c r="BG14" s="8"/>
      <c r="BH14" s="30"/>
      <c r="BI14" s="25">
        <v>2284</v>
      </c>
      <c r="BJ14" s="34">
        <v>925</v>
      </c>
      <c r="BK14" s="43">
        <f t="shared" si="0"/>
        <v>3209</v>
      </c>
      <c r="BL14" s="45">
        <v>0</v>
      </c>
      <c r="BM14" s="52"/>
      <c r="BN14" s="52"/>
      <c r="BO14" s="52">
        <f t="shared" si="4"/>
        <v>0</v>
      </c>
      <c r="BP14" s="53">
        <f t="shared" si="1"/>
        <v>0</v>
      </c>
      <c r="BQ14" s="53">
        <f t="shared" si="2"/>
        <v>0</v>
      </c>
      <c r="BR14" s="53">
        <f t="shared" si="3"/>
        <v>0</v>
      </c>
      <c r="BS14" s="53"/>
    </row>
    <row r="15" spans="1:71" s="31" customFormat="1" x14ac:dyDescent="0.25">
      <c r="A15" s="7" t="s">
        <v>22</v>
      </c>
      <c r="B15" s="28"/>
      <c r="C15" s="74"/>
      <c r="D15" s="35"/>
      <c r="E15" s="35"/>
      <c r="F15" s="29"/>
      <c r="G15" s="75"/>
      <c r="H15" s="35"/>
      <c r="I15" s="35"/>
      <c r="J15" s="8"/>
      <c r="K15" s="75"/>
      <c r="L15" s="35"/>
      <c r="M15" s="35"/>
      <c r="N15" s="8"/>
      <c r="O15" s="77"/>
      <c r="P15" s="35"/>
      <c r="Q15" s="35"/>
      <c r="R15" s="8"/>
      <c r="S15" s="79"/>
      <c r="T15" s="64"/>
      <c r="U15" s="64"/>
      <c r="V15" s="8"/>
      <c r="W15" s="82"/>
      <c r="X15" s="24"/>
      <c r="Y15" s="24"/>
      <c r="Z15" s="8"/>
      <c r="AA15" s="65"/>
      <c r="AB15" s="9"/>
      <c r="AC15" s="84"/>
      <c r="AD15" s="84"/>
      <c r="AE15" s="84"/>
      <c r="AF15" s="84"/>
      <c r="AG15" s="86"/>
      <c r="AH15" s="86"/>
      <c r="AI15" s="67"/>
      <c r="AJ15" s="10"/>
      <c r="AK15" s="10"/>
      <c r="AL15" s="8"/>
      <c r="AM15" s="67"/>
      <c r="AN15" s="10"/>
      <c r="AO15" s="10"/>
      <c r="AP15" s="8"/>
      <c r="AQ15" s="25"/>
      <c r="AR15" s="70"/>
      <c r="AS15" s="70"/>
      <c r="AT15" s="70"/>
      <c r="AU15" s="8"/>
      <c r="AV15" s="10"/>
      <c r="AW15" s="8"/>
      <c r="AX15" s="10"/>
      <c r="AY15" s="8"/>
      <c r="AZ15" s="25"/>
      <c r="BA15" s="25"/>
      <c r="BB15" s="10"/>
      <c r="BC15" s="8"/>
      <c r="BD15" s="25"/>
      <c r="BE15" s="25"/>
      <c r="BF15" s="8"/>
      <c r="BG15" s="8"/>
      <c r="BH15" s="30"/>
      <c r="BI15" s="25">
        <v>947</v>
      </c>
      <c r="BJ15" s="34">
        <v>276</v>
      </c>
      <c r="BK15" s="43">
        <f t="shared" si="0"/>
        <v>1223</v>
      </c>
      <c r="BL15" s="45">
        <v>0</v>
      </c>
      <c r="BM15" s="52"/>
      <c r="BN15" s="52"/>
      <c r="BO15" s="52">
        <f t="shared" si="4"/>
        <v>0</v>
      </c>
      <c r="BP15" s="53">
        <f t="shared" si="1"/>
        <v>0</v>
      </c>
      <c r="BQ15" s="53">
        <f t="shared" si="2"/>
        <v>0</v>
      </c>
      <c r="BR15" s="53">
        <f t="shared" si="3"/>
        <v>0</v>
      </c>
      <c r="BS15" s="53"/>
    </row>
    <row r="16" spans="1:71" s="31" customFormat="1" x14ac:dyDescent="0.25">
      <c r="A16" s="7" t="s">
        <v>23</v>
      </c>
      <c r="B16" s="28"/>
      <c r="C16" s="73"/>
      <c r="D16" s="35"/>
      <c r="E16" s="35"/>
      <c r="F16" s="29"/>
      <c r="G16" s="76"/>
      <c r="H16" s="35"/>
      <c r="I16" s="35"/>
      <c r="J16" s="8"/>
      <c r="K16" s="76"/>
      <c r="L16" s="35"/>
      <c r="M16" s="35"/>
      <c r="N16" s="8"/>
      <c r="O16" s="78"/>
      <c r="P16" s="35"/>
      <c r="Q16" s="35"/>
      <c r="R16" s="8"/>
      <c r="S16" s="80"/>
      <c r="T16" s="64"/>
      <c r="U16" s="64"/>
      <c r="V16" s="8"/>
      <c r="W16" s="82"/>
      <c r="X16" s="24"/>
      <c r="Y16" s="24"/>
      <c r="Z16" s="8"/>
      <c r="AA16" s="65"/>
      <c r="AB16" s="9"/>
      <c r="AC16" s="84"/>
      <c r="AD16" s="84"/>
      <c r="AE16" s="84"/>
      <c r="AF16" s="84"/>
      <c r="AG16" s="86"/>
      <c r="AH16" s="86"/>
      <c r="AI16" s="67"/>
      <c r="AJ16" s="10"/>
      <c r="AK16" s="10"/>
      <c r="AL16" s="8"/>
      <c r="AM16" s="67"/>
      <c r="AN16" s="10"/>
      <c r="AO16" s="10"/>
      <c r="AP16" s="8"/>
      <c r="AQ16" s="25"/>
      <c r="AR16" s="70"/>
      <c r="AS16" s="70"/>
      <c r="AT16" s="70"/>
      <c r="AU16" s="8"/>
      <c r="AV16" s="10"/>
      <c r="AW16" s="8"/>
      <c r="AX16" s="10"/>
      <c r="AY16" s="8"/>
      <c r="AZ16" s="25"/>
      <c r="BA16" s="25"/>
      <c r="BB16" s="10"/>
      <c r="BC16" s="8"/>
      <c r="BD16" s="25"/>
      <c r="BE16" s="25"/>
      <c r="BF16" s="8"/>
      <c r="BG16" s="8"/>
      <c r="BH16" s="30"/>
      <c r="BI16" s="25">
        <v>10255</v>
      </c>
      <c r="BJ16" s="34">
        <v>4812</v>
      </c>
      <c r="BK16" s="43">
        <f t="shared" si="0"/>
        <v>15067</v>
      </c>
      <c r="BL16" s="45">
        <v>2779.4009999999998</v>
      </c>
      <c r="BM16" s="52">
        <f>'[3]2019 год'!$H$58</f>
        <v>2756.4009999999998</v>
      </c>
      <c r="BN16" s="52">
        <f>'[3]2019 год'!$H$59</f>
        <v>23</v>
      </c>
      <c r="BO16" s="52">
        <f t="shared" si="4"/>
        <v>2779.4009999999998</v>
      </c>
      <c r="BP16" s="53">
        <f t="shared" si="1"/>
        <v>0.57281816292601828</v>
      </c>
      <c r="BQ16" s="53">
        <f t="shared" si="2"/>
        <v>2.2428083861530963E-3</v>
      </c>
      <c r="BR16" s="53">
        <f t="shared" si="3"/>
        <v>0.18446943651689121</v>
      </c>
      <c r="BS16" s="53"/>
    </row>
    <row r="17" spans="1:71" s="31" customFormat="1" x14ac:dyDescent="0.25">
      <c r="A17" s="7" t="s">
        <v>24</v>
      </c>
      <c r="B17" s="28"/>
      <c r="C17" s="74"/>
      <c r="D17" s="35"/>
      <c r="E17" s="35"/>
      <c r="F17" s="29"/>
      <c r="G17" s="75"/>
      <c r="H17" s="35"/>
      <c r="I17" s="35"/>
      <c r="J17" s="8"/>
      <c r="K17" s="75"/>
      <c r="L17" s="35"/>
      <c r="M17" s="35"/>
      <c r="N17" s="8"/>
      <c r="O17" s="77"/>
      <c r="P17" s="35"/>
      <c r="Q17" s="35"/>
      <c r="R17" s="8"/>
      <c r="S17" s="79"/>
      <c r="T17" s="64"/>
      <c r="U17" s="64"/>
      <c r="V17" s="8"/>
      <c r="W17" s="82"/>
      <c r="X17" s="24"/>
      <c r="Y17" s="24"/>
      <c r="Z17" s="8"/>
      <c r="AA17" s="66"/>
      <c r="AB17" s="9"/>
      <c r="AC17" s="84"/>
      <c r="AD17" s="84"/>
      <c r="AE17" s="84"/>
      <c r="AF17" s="84"/>
      <c r="AG17" s="86"/>
      <c r="AH17" s="86"/>
      <c r="AI17" s="67"/>
      <c r="AJ17" s="10"/>
      <c r="AK17" s="10"/>
      <c r="AL17" s="8"/>
      <c r="AM17" s="68"/>
      <c r="AN17" s="10"/>
      <c r="AO17" s="10"/>
      <c r="AP17" s="8"/>
      <c r="AQ17" s="25"/>
      <c r="AR17" s="70"/>
      <c r="AS17" s="70"/>
      <c r="AT17" s="70"/>
      <c r="AU17" s="8"/>
      <c r="AV17" s="10"/>
      <c r="AW17" s="8"/>
      <c r="AX17" s="10"/>
      <c r="AY17" s="8"/>
      <c r="AZ17" s="25"/>
      <c r="BA17" s="25"/>
      <c r="BB17" s="10"/>
      <c r="BC17" s="8"/>
      <c r="BD17" s="25"/>
      <c r="BE17" s="25"/>
      <c r="BF17" s="8"/>
      <c r="BG17" s="8"/>
      <c r="BH17" s="30"/>
      <c r="BI17" s="25">
        <v>1361</v>
      </c>
      <c r="BJ17" s="34">
        <v>400</v>
      </c>
      <c r="BK17" s="43">
        <f t="shared" si="0"/>
        <v>1761</v>
      </c>
      <c r="BL17" s="45">
        <v>314.10000000000002</v>
      </c>
      <c r="BM17" s="52"/>
      <c r="BN17" s="52">
        <f>'[3]2019 год'!$H$63</f>
        <v>197</v>
      </c>
      <c r="BO17" s="52">
        <f t="shared" si="4"/>
        <v>197</v>
      </c>
      <c r="BP17" s="53">
        <f t="shared" si="1"/>
        <v>0</v>
      </c>
      <c r="BQ17" s="53">
        <f t="shared" si="2"/>
        <v>0.14474650991917706</v>
      </c>
      <c r="BR17" s="53">
        <f t="shared" si="3"/>
        <v>0.11186825667234526</v>
      </c>
      <c r="BS17" s="53"/>
    </row>
    <row r="18" spans="1:71" s="31" customFormat="1" x14ac:dyDescent="0.25">
      <c r="A18" s="7" t="s">
        <v>25</v>
      </c>
      <c r="B18" s="28"/>
      <c r="C18" s="73"/>
      <c r="D18" s="35"/>
      <c r="E18" s="35"/>
      <c r="F18" s="29"/>
      <c r="G18" s="76"/>
      <c r="H18" s="35"/>
      <c r="I18" s="35"/>
      <c r="J18" s="8"/>
      <c r="K18" s="76"/>
      <c r="L18" s="35"/>
      <c r="M18" s="35"/>
      <c r="N18" s="8"/>
      <c r="O18" s="78"/>
      <c r="P18" s="35"/>
      <c r="Q18" s="35"/>
      <c r="R18" s="8"/>
      <c r="S18" s="79"/>
      <c r="T18" s="64"/>
      <c r="U18" s="64"/>
      <c r="V18" s="8"/>
      <c r="W18" s="81"/>
      <c r="X18" s="24"/>
      <c r="Y18" s="24"/>
      <c r="Z18" s="8"/>
      <c r="AA18" s="66"/>
      <c r="AB18" s="9"/>
      <c r="AC18" s="84"/>
      <c r="AD18" s="84"/>
      <c r="AE18" s="84"/>
      <c r="AF18" s="84"/>
      <c r="AG18" s="86"/>
      <c r="AH18" s="86"/>
      <c r="AI18" s="68"/>
      <c r="AJ18" s="10"/>
      <c r="AK18" s="10"/>
      <c r="AL18" s="8"/>
      <c r="AM18" s="68"/>
      <c r="AN18" s="10"/>
      <c r="AO18" s="10"/>
      <c r="AP18" s="8"/>
      <c r="AQ18" s="25"/>
      <c r="AR18" s="70"/>
      <c r="AS18" s="70"/>
      <c r="AT18" s="71"/>
      <c r="AU18" s="8"/>
      <c r="AV18" s="10"/>
      <c r="AW18" s="8"/>
      <c r="AX18" s="10"/>
      <c r="AY18" s="8"/>
      <c r="AZ18" s="25"/>
      <c r="BA18" s="25"/>
      <c r="BB18" s="10"/>
      <c r="BC18" s="8"/>
      <c r="BD18" s="25"/>
      <c r="BE18" s="25"/>
      <c r="BF18" s="8"/>
      <c r="BG18" s="8"/>
      <c r="BH18" s="30"/>
      <c r="BI18" s="25">
        <v>1917</v>
      </c>
      <c r="BJ18" s="34">
        <v>710</v>
      </c>
      <c r="BK18" s="43">
        <f t="shared" si="0"/>
        <v>2627</v>
      </c>
      <c r="BL18" s="45">
        <v>0</v>
      </c>
      <c r="BM18" s="52"/>
      <c r="BN18" s="52"/>
      <c r="BO18" s="52">
        <f t="shared" si="4"/>
        <v>0</v>
      </c>
      <c r="BP18" s="53">
        <f t="shared" si="1"/>
        <v>0</v>
      </c>
      <c r="BQ18" s="53">
        <f t="shared" si="2"/>
        <v>0</v>
      </c>
      <c r="BR18" s="53">
        <f t="shared" si="3"/>
        <v>0</v>
      </c>
      <c r="BS18" s="53"/>
    </row>
    <row r="19" spans="1:71" s="31" customFormat="1" x14ac:dyDescent="0.25">
      <c r="A19" s="7" t="s">
        <v>26</v>
      </c>
      <c r="B19" s="28"/>
      <c r="C19" s="73"/>
      <c r="D19" s="35"/>
      <c r="E19" s="35"/>
      <c r="F19" s="29"/>
      <c r="G19" s="75"/>
      <c r="H19" s="35"/>
      <c r="I19" s="35"/>
      <c r="J19" s="8"/>
      <c r="K19" s="75"/>
      <c r="L19" s="35"/>
      <c r="M19" s="35"/>
      <c r="N19" s="8"/>
      <c r="O19" s="77"/>
      <c r="P19" s="35"/>
      <c r="Q19" s="35"/>
      <c r="R19" s="8"/>
      <c r="S19" s="79"/>
      <c r="T19" s="64"/>
      <c r="U19" s="64"/>
      <c r="V19" s="8"/>
      <c r="W19" s="81"/>
      <c r="X19" s="24"/>
      <c r="Y19" s="24"/>
      <c r="Z19" s="8"/>
      <c r="AA19" s="65"/>
      <c r="AB19" s="9"/>
      <c r="AC19" s="84"/>
      <c r="AD19" s="84"/>
      <c r="AE19" s="84"/>
      <c r="AF19" s="84"/>
      <c r="AG19" s="86"/>
      <c r="AH19" s="86"/>
      <c r="AI19" s="67"/>
      <c r="AJ19" s="10"/>
      <c r="AK19" s="10"/>
      <c r="AL19" s="8"/>
      <c r="AM19" s="68"/>
      <c r="AN19" s="10"/>
      <c r="AO19" s="10"/>
      <c r="AP19" s="8"/>
      <c r="AQ19" s="25"/>
      <c r="AR19" s="70"/>
      <c r="AS19" s="70"/>
      <c r="AT19" s="70"/>
      <c r="AU19" s="8"/>
      <c r="AV19" s="10"/>
      <c r="AW19" s="8"/>
      <c r="AX19" s="10"/>
      <c r="AY19" s="8"/>
      <c r="AZ19" s="25"/>
      <c r="BA19" s="25"/>
      <c r="BB19" s="10"/>
      <c r="BC19" s="8"/>
      <c r="BD19" s="25"/>
      <c r="BE19" s="25"/>
      <c r="BF19" s="8"/>
      <c r="BG19" s="8"/>
      <c r="BH19" s="30"/>
      <c r="BI19" s="25">
        <v>5313</v>
      </c>
      <c r="BJ19" s="34">
        <v>2552</v>
      </c>
      <c r="BK19" s="43">
        <f t="shared" si="0"/>
        <v>7865</v>
      </c>
      <c r="BL19" s="45">
        <v>20945.132000000001</v>
      </c>
      <c r="BM19" s="52"/>
      <c r="BN19" s="52">
        <f>'[3]2019 год'!$H$71</f>
        <v>9181.0580000000009</v>
      </c>
      <c r="BO19" s="52">
        <f t="shared" si="4"/>
        <v>9181.0580000000009</v>
      </c>
      <c r="BP19" s="53">
        <f t="shared" si="1"/>
        <v>0</v>
      </c>
      <c r="BQ19" s="53">
        <f t="shared" si="2"/>
        <v>1.7280365142104275</v>
      </c>
      <c r="BR19" s="53">
        <f t="shared" si="3"/>
        <v>1.1673309599491419</v>
      </c>
      <c r="BS19" s="53"/>
    </row>
    <row r="20" spans="1:71" s="31" customFormat="1" x14ac:dyDescent="0.25">
      <c r="A20" s="7" t="s">
        <v>27</v>
      </c>
      <c r="B20" s="28"/>
      <c r="C20" s="73"/>
      <c r="D20" s="35"/>
      <c r="E20" s="35"/>
      <c r="F20" s="29"/>
      <c r="G20" s="76"/>
      <c r="H20" s="35"/>
      <c r="I20" s="35"/>
      <c r="J20" s="8"/>
      <c r="K20" s="75"/>
      <c r="L20" s="35"/>
      <c r="M20" s="35"/>
      <c r="N20" s="8"/>
      <c r="O20" s="77"/>
      <c r="P20" s="35"/>
      <c r="Q20" s="35"/>
      <c r="R20" s="8"/>
      <c r="S20" s="79"/>
      <c r="T20" s="64"/>
      <c r="U20" s="64"/>
      <c r="V20" s="8"/>
      <c r="W20" s="81"/>
      <c r="X20" s="24"/>
      <c r="Y20" s="24"/>
      <c r="Z20" s="8"/>
      <c r="AA20" s="65"/>
      <c r="AB20" s="9"/>
      <c r="AC20" s="84"/>
      <c r="AD20" s="84"/>
      <c r="AE20" s="84"/>
      <c r="AF20" s="84"/>
      <c r="AG20" s="86"/>
      <c r="AH20" s="86"/>
      <c r="AI20" s="67"/>
      <c r="AJ20" s="10"/>
      <c r="AK20" s="10"/>
      <c r="AL20" s="8"/>
      <c r="AM20" s="67"/>
      <c r="AN20" s="10"/>
      <c r="AO20" s="10"/>
      <c r="AP20" s="8"/>
      <c r="AQ20" s="25"/>
      <c r="AR20" s="71"/>
      <c r="AS20" s="70"/>
      <c r="AT20" s="70"/>
      <c r="AU20" s="8"/>
      <c r="AV20" s="10"/>
      <c r="AW20" s="8"/>
      <c r="AX20" s="10"/>
      <c r="AY20" s="8"/>
      <c r="AZ20" s="25"/>
      <c r="BA20" s="25"/>
      <c r="BB20" s="10"/>
      <c r="BC20" s="8"/>
      <c r="BD20" s="25"/>
      <c r="BE20" s="25"/>
      <c r="BF20" s="8"/>
      <c r="BG20" s="8"/>
      <c r="BH20" s="30"/>
      <c r="BI20" s="25">
        <v>424</v>
      </c>
      <c r="BJ20" s="34">
        <v>186</v>
      </c>
      <c r="BK20" s="43">
        <f t="shared" si="0"/>
        <v>610</v>
      </c>
      <c r="BL20" s="45">
        <v>0</v>
      </c>
      <c r="BM20" s="52"/>
      <c r="BN20" s="52"/>
      <c r="BO20" s="52">
        <f t="shared" si="4"/>
        <v>0</v>
      </c>
      <c r="BP20" s="53">
        <f t="shared" si="1"/>
        <v>0</v>
      </c>
      <c r="BQ20" s="53">
        <f t="shared" si="2"/>
        <v>0</v>
      </c>
      <c r="BR20" s="53">
        <f t="shared" si="3"/>
        <v>0</v>
      </c>
      <c r="BS20" s="53"/>
    </row>
    <row r="21" spans="1:71" s="31" customFormat="1" x14ac:dyDescent="0.25">
      <c r="A21" s="7" t="s">
        <v>28</v>
      </c>
      <c r="B21" s="28"/>
      <c r="C21" s="73"/>
      <c r="D21" s="35"/>
      <c r="E21" s="35"/>
      <c r="F21" s="29"/>
      <c r="G21" s="75"/>
      <c r="H21" s="35"/>
      <c r="I21" s="35"/>
      <c r="J21" s="8"/>
      <c r="K21" s="75"/>
      <c r="L21" s="35"/>
      <c r="M21" s="35"/>
      <c r="N21" s="8"/>
      <c r="O21" s="77"/>
      <c r="P21" s="35"/>
      <c r="Q21" s="35"/>
      <c r="R21" s="8"/>
      <c r="S21" s="80"/>
      <c r="T21" s="64"/>
      <c r="U21" s="64"/>
      <c r="V21" s="8"/>
      <c r="W21" s="81"/>
      <c r="X21" s="24"/>
      <c r="Y21" s="24"/>
      <c r="Z21" s="8"/>
      <c r="AA21" s="65"/>
      <c r="AB21" s="9"/>
      <c r="AC21" s="84"/>
      <c r="AD21" s="84"/>
      <c r="AE21" s="84"/>
      <c r="AF21" s="84"/>
      <c r="AG21" s="86"/>
      <c r="AH21" s="86"/>
      <c r="AI21" s="67"/>
      <c r="AJ21" s="10"/>
      <c r="AK21" s="10"/>
      <c r="AL21" s="8"/>
      <c r="AM21" s="67"/>
      <c r="AN21" s="10"/>
      <c r="AO21" s="10"/>
      <c r="AP21" s="8"/>
      <c r="AQ21" s="25"/>
      <c r="AR21" s="70"/>
      <c r="AS21" s="70"/>
      <c r="AT21" s="70"/>
      <c r="AU21" s="8"/>
      <c r="AV21" s="10"/>
      <c r="AW21" s="8"/>
      <c r="AX21" s="10"/>
      <c r="AY21" s="8"/>
      <c r="AZ21" s="25"/>
      <c r="BA21" s="25"/>
      <c r="BB21" s="10"/>
      <c r="BC21" s="8"/>
      <c r="BD21" s="25"/>
      <c r="BE21" s="25"/>
      <c r="BF21" s="8"/>
      <c r="BG21" s="8"/>
      <c r="BH21" s="30"/>
      <c r="BI21" s="25">
        <v>11216</v>
      </c>
      <c r="BJ21" s="34">
        <v>6585</v>
      </c>
      <c r="BK21" s="43">
        <f t="shared" si="0"/>
        <v>17801</v>
      </c>
      <c r="BL21" s="45">
        <v>35246</v>
      </c>
      <c r="BM21" s="52">
        <f>'[3]2019 год'!$H$82</f>
        <v>18195</v>
      </c>
      <c r="BN21" s="52">
        <f>'[3]2019 год'!$H$83</f>
        <v>16894</v>
      </c>
      <c r="BO21" s="52">
        <f t="shared" si="4"/>
        <v>35089</v>
      </c>
      <c r="BP21" s="53">
        <f t="shared" si="1"/>
        <v>2.7630979498861046</v>
      </c>
      <c r="BQ21" s="53">
        <f t="shared" si="2"/>
        <v>1.5062410841654779</v>
      </c>
      <c r="BR21" s="53">
        <f t="shared" si="3"/>
        <v>1.9711813943036909</v>
      </c>
      <c r="BS21" s="53"/>
    </row>
    <row r="22" spans="1:71" s="31" customFormat="1" x14ac:dyDescent="0.25">
      <c r="A22" s="7" t="s">
        <v>29</v>
      </c>
      <c r="B22" s="28"/>
      <c r="C22" s="73"/>
      <c r="D22" s="35"/>
      <c r="E22" s="35"/>
      <c r="F22" s="29"/>
      <c r="G22" s="76"/>
      <c r="H22" s="35"/>
      <c r="I22" s="35"/>
      <c r="J22" s="8"/>
      <c r="K22" s="75"/>
      <c r="L22" s="35"/>
      <c r="M22" s="35"/>
      <c r="N22" s="8"/>
      <c r="O22" s="78"/>
      <c r="P22" s="35"/>
      <c r="Q22" s="35"/>
      <c r="R22" s="8"/>
      <c r="S22" s="79"/>
      <c r="T22" s="64"/>
      <c r="U22" s="64"/>
      <c r="V22" s="8"/>
      <c r="W22" s="81"/>
      <c r="X22" s="24"/>
      <c r="Y22" s="24"/>
      <c r="Z22" s="8"/>
      <c r="AA22" s="66"/>
      <c r="AB22" s="9"/>
      <c r="AC22" s="84"/>
      <c r="AD22" s="84"/>
      <c r="AE22" s="84"/>
      <c r="AF22" s="84"/>
      <c r="AG22" s="86"/>
      <c r="AH22" s="86"/>
      <c r="AI22" s="67"/>
      <c r="AJ22" s="10"/>
      <c r="AK22" s="10"/>
      <c r="AL22" s="8"/>
      <c r="AM22" s="67"/>
      <c r="AN22" s="10"/>
      <c r="AO22" s="10"/>
      <c r="AP22" s="8"/>
      <c r="AQ22" s="25"/>
      <c r="AR22" s="71"/>
      <c r="AS22" s="71"/>
      <c r="AT22" s="70"/>
      <c r="AU22" s="8"/>
      <c r="AV22" s="10"/>
      <c r="AW22" s="8"/>
      <c r="AX22" s="10"/>
      <c r="AY22" s="8"/>
      <c r="AZ22" s="25"/>
      <c r="BA22" s="25"/>
      <c r="BB22" s="10"/>
      <c r="BC22" s="8"/>
      <c r="BD22" s="25"/>
      <c r="BE22" s="25"/>
      <c r="BF22" s="8"/>
      <c r="BG22" s="8"/>
      <c r="BH22" s="30"/>
      <c r="BI22" s="25">
        <v>62584</v>
      </c>
      <c r="BJ22" s="34">
        <v>30949</v>
      </c>
      <c r="BK22" s="43">
        <f t="shared" si="0"/>
        <v>93533</v>
      </c>
      <c r="BL22" s="45">
        <v>304386</v>
      </c>
      <c r="BM22" s="52">
        <f>'[3]2019 год'!$H$78</f>
        <v>107086</v>
      </c>
      <c r="BN22" s="52">
        <f>'[3]2019 год'!$H$79</f>
        <v>139488</v>
      </c>
      <c r="BO22" s="52">
        <f t="shared" si="4"/>
        <v>246574</v>
      </c>
      <c r="BP22" s="53">
        <f t="shared" si="1"/>
        <v>3.4600794856053509</v>
      </c>
      <c r="BQ22" s="53">
        <f t="shared" si="2"/>
        <v>2.2288124760322128</v>
      </c>
      <c r="BR22" s="53">
        <f t="shared" si="3"/>
        <v>2.6362246479852032</v>
      </c>
      <c r="BS22" s="53"/>
    </row>
    <row r="23" spans="1:71" ht="16.5" thickBot="1" x14ac:dyDescent="0.3">
      <c r="D23" s="36"/>
      <c r="E23" s="36"/>
      <c r="F23" s="37"/>
      <c r="G23" s="38"/>
      <c r="H23" s="36"/>
      <c r="I23" s="36"/>
      <c r="L23" s="36"/>
      <c r="M23" s="36"/>
      <c r="P23" s="36"/>
      <c r="Q23" s="36"/>
      <c r="AC23" s="47"/>
      <c r="BB23"/>
      <c r="BC23"/>
    </row>
    <row r="24" spans="1:71" ht="16.5" thickBot="1" x14ac:dyDescent="0.3">
      <c r="A24" s="11" t="s">
        <v>6</v>
      </c>
      <c r="C24" s="12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4"/>
      <c r="Q24" s="14"/>
      <c r="R24" s="15"/>
      <c r="S24" s="15"/>
      <c r="T24" s="14"/>
      <c r="U24" s="14"/>
      <c r="V24" s="13"/>
      <c r="W24" s="16"/>
      <c r="X24" s="16"/>
      <c r="Y24" s="16"/>
      <c r="Z24" s="13"/>
      <c r="AA24" s="17"/>
      <c r="AB24" s="13"/>
      <c r="AC24" s="85"/>
      <c r="AD24" s="12"/>
      <c r="AE24" s="85"/>
      <c r="AF24" s="13"/>
      <c r="AG24" s="58"/>
      <c r="AH24" s="51"/>
      <c r="AI24" s="16"/>
      <c r="AJ24" s="16"/>
      <c r="AK24" s="16"/>
      <c r="AL24" s="13"/>
      <c r="AM24" s="16"/>
      <c r="AN24" s="16"/>
      <c r="AO24" s="16"/>
      <c r="AP24" s="13"/>
      <c r="AQ24" s="12"/>
      <c r="AR24" s="17"/>
      <c r="AS24" s="17"/>
      <c r="AT24" s="17"/>
      <c r="AU24" s="13"/>
      <c r="AV24" s="18"/>
      <c r="AW24" s="13"/>
      <c r="AX24" s="18"/>
      <c r="AY24" s="13"/>
      <c r="AZ24" s="13"/>
      <c r="BA24"/>
      <c r="BB24" s="90"/>
      <c r="BC24" s="91"/>
      <c r="BD24"/>
      <c r="BE24"/>
      <c r="BF24" s="90"/>
      <c r="BG24" s="91"/>
      <c r="BH24" s="87"/>
      <c r="BI24" s="54">
        <f>SUM(BI3:BI22)</f>
        <v>122573</v>
      </c>
      <c r="BJ24" s="54">
        <f>SUM(BJ3:BJ22)</f>
        <v>58163</v>
      </c>
      <c r="BK24" s="57">
        <f>SUM(BK3:BK22)</f>
        <v>180736</v>
      </c>
      <c r="BL24" s="55">
        <f>'[4]2019 год'!$H$98</f>
        <v>400785.79700000002</v>
      </c>
      <c r="BM24" s="56">
        <f>BM4+BM6+BM10+BM16+BM21+BM22</f>
        <v>132125.97700000001</v>
      </c>
      <c r="BN24" s="56">
        <f>BN4+BN10+BN16+BN17+BN19+BN21+BN22</f>
        <v>166615.519</v>
      </c>
      <c r="BO24" s="56">
        <f>BM24+BN24</f>
        <v>298741.49600000004</v>
      </c>
      <c r="BP24" s="53">
        <f>BM24/BJ24</f>
        <v>2.2716499664735315</v>
      </c>
      <c r="BQ24" s="53">
        <f>BN24/BI24</f>
        <v>1.35931664395911</v>
      </c>
      <c r="BR24" s="53">
        <f>BO24/BK24</f>
        <v>1.6529163863314449</v>
      </c>
      <c r="BS24" s="53"/>
    </row>
    <row r="25" spans="1:71" x14ac:dyDescent="0.25">
      <c r="AB25" s="59"/>
      <c r="AC25" s="32"/>
      <c r="AD25" s="59"/>
      <c r="AE25" s="32"/>
      <c r="AF25" s="59"/>
      <c r="AG25" s="32"/>
      <c r="BA25"/>
      <c r="BB25"/>
      <c r="BC25"/>
      <c r="BD25"/>
      <c r="BE25"/>
      <c r="BF25" s="90"/>
      <c r="BG25" s="91"/>
      <c r="BH25"/>
      <c r="BI25" s="60">
        <f t="shared" ref="BI25:BO25" si="5">BI19+BI20+BI21+BI22</f>
        <v>79537</v>
      </c>
      <c r="BJ25" s="60">
        <f t="shared" si="5"/>
        <v>40272</v>
      </c>
      <c r="BK25" s="60">
        <f t="shared" si="5"/>
        <v>119809</v>
      </c>
      <c r="BL25" s="61">
        <f t="shared" si="5"/>
        <v>360577.13199999998</v>
      </c>
      <c r="BM25" s="61">
        <f t="shared" si="5"/>
        <v>125281</v>
      </c>
      <c r="BN25" s="61">
        <f t="shared" si="5"/>
        <v>165563.05799999999</v>
      </c>
      <c r="BO25" s="61">
        <f t="shared" si="5"/>
        <v>290844.05800000002</v>
      </c>
      <c r="BP25" s="63">
        <f>BM25/BJ25</f>
        <v>3.1108710766785856</v>
      </c>
      <c r="BQ25" s="63">
        <f>BN25/BI25</f>
        <v>2.0815854005054248</v>
      </c>
      <c r="BR25" s="63">
        <f>BO25/BK25</f>
        <v>2.4275643566009233</v>
      </c>
    </row>
    <row r="26" spans="1:71" x14ac:dyDescent="0.25">
      <c r="AB26" s="59"/>
      <c r="AC26" s="32"/>
      <c r="AD26" s="59"/>
      <c r="AE26" s="32"/>
      <c r="AF26" s="59"/>
      <c r="AG26" s="32"/>
      <c r="AQ26" s="72"/>
      <c r="AR26" s="26"/>
      <c r="AS26" s="26"/>
      <c r="AT26" s="26"/>
      <c r="BH26"/>
      <c r="BI26" s="62">
        <f t="shared" ref="BI26:BO26" si="6">SUM(BI3:BI18)</f>
        <v>43036</v>
      </c>
      <c r="BJ26" s="60">
        <f t="shared" si="6"/>
        <v>17891</v>
      </c>
      <c r="BK26" s="60">
        <f t="shared" si="6"/>
        <v>60927</v>
      </c>
      <c r="BL26" s="61">
        <f t="shared" si="6"/>
        <v>20253.038</v>
      </c>
      <c r="BM26" s="61">
        <f t="shared" si="6"/>
        <v>5913.277</v>
      </c>
      <c r="BN26" s="61">
        <f t="shared" si="6"/>
        <v>564.26099999999997</v>
      </c>
      <c r="BO26" s="61">
        <f t="shared" si="6"/>
        <v>7897.4380000000001</v>
      </c>
      <c r="BP26" s="63">
        <f>BM26/BJ26</f>
        <v>0.330516852048516</v>
      </c>
      <c r="BQ26" s="63">
        <f>BN26/BI26</f>
        <v>1.3111371874709545E-2</v>
      </c>
      <c r="BR26" s="63">
        <f>BO26/BK26</f>
        <v>0.12962131731416285</v>
      </c>
    </row>
    <row r="27" spans="1:71" x14ac:dyDescent="0.25">
      <c r="AQ27" s="72"/>
      <c r="AR27" s="27"/>
      <c r="AS27" s="27"/>
      <c r="AT27" s="27"/>
    </row>
  </sheetData>
  <mergeCells count="18">
    <mergeCell ref="B1:B2"/>
    <mergeCell ref="AA1:AB1"/>
    <mergeCell ref="AI1:AL1"/>
    <mergeCell ref="A1:A2"/>
    <mergeCell ref="BH1:BH2"/>
    <mergeCell ref="G1:J1"/>
    <mergeCell ref="K1:N1"/>
    <mergeCell ref="S1:V1"/>
    <mergeCell ref="C1:F1"/>
    <mergeCell ref="W1:Z1"/>
    <mergeCell ref="AM1:AP1"/>
    <mergeCell ref="O1:R1"/>
    <mergeCell ref="AQ1:AU1"/>
    <mergeCell ref="AV1:AW1"/>
    <mergeCell ref="AX1:AY1"/>
    <mergeCell ref="AZ1:BC1"/>
    <mergeCell ref="BD1:BG1"/>
    <mergeCell ref="AC1:AH1"/>
  </mergeCells>
  <phoneticPr fontId="4" type="noConversion"/>
  <pageMargins left="0.31496062992125984" right="0.31496062992125984" top="0.74803149606299213" bottom="0.74803149606299213" header="0.31496062992125984" footer="0.31496062992125984"/>
  <pageSetup paperSize="8" scale="22" fitToWidth="2" orientation="landscape" r:id="rId1"/>
  <colBreaks count="1" manualBreakCount="1"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" sqref="C1:AJ1048576"/>
    </sheetView>
  </sheetViews>
  <sheetFormatPr defaultRowHeight="15.75" x14ac:dyDescent="0.25"/>
  <cols>
    <col min="2" max="2" width="23.25" customWidth="1"/>
    <col min="3" max="3" width="7.75" customWidth="1"/>
    <col min="4" max="4" width="8.125" customWidth="1"/>
    <col min="5" max="5" width="6.75" customWidth="1"/>
    <col min="6" max="6" width="5.75" customWidth="1"/>
    <col min="7" max="10" width="0" hidden="1" customWidth="1"/>
    <col min="11" max="11" width="6.875" customWidth="1"/>
    <col min="12" max="12" width="9.875" customWidth="1"/>
    <col min="13" max="13" width="9.75" customWidth="1"/>
    <col min="14" max="14" width="9.625" customWidth="1"/>
    <col min="15" max="15" width="7.25" customWidth="1"/>
    <col min="16" max="16" width="16" customWidth="1"/>
    <col min="17" max="17" width="6.125" customWidth="1"/>
    <col min="18" max="18" width="10" customWidth="1"/>
    <col min="19" max="19" width="9.375" customWidth="1"/>
    <col min="20" max="20" width="7.625" customWidth="1"/>
    <col min="21" max="21" width="9.625" customWidth="1"/>
    <col min="22" max="22" width="8" customWidth="1"/>
    <col min="23" max="24" width="9.625" customWidth="1"/>
    <col min="25" max="27" width="8.75" customWidth="1"/>
    <col min="29" max="29" width="9.625" customWidth="1"/>
    <col min="30" max="30" width="10" customWidth="1"/>
    <col min="31" max="31" width="13.875" customWidth="1"/>
    <col min="32" max="32" width="8" customWidth="1"/>
  </cols>
  <sheetData>
    <row r="1" spans="1:36" x14ac:dyDescent="0.25"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5"/>
      <c r="U1" s="595"/>
      <c r="V1" s="595"/>
      <c r="W1" s="595"/>
      <c r="X1" s="595"/>
      <c r="Y1" s="595"/>
      <c r="Z1" s="595"/>
      <c r="AA1" s="93"/>
      <c r="AB1" s="595"/>
      <c r="AC1" s="595"/>
      <c r="AD1" s="595"/>
      <c r="AE1" s="595"/>
      <c r="AF1" s="595"/>
      <c r="AG1" s="595"/>
      <c r="AH1" s="595"/>
      <c r="AI1" s="595"/>
    </row>
    <row r="2" spans="1:36" s="95" customFormat="1" ht="84" customHeight="1" x14ac:dyDescent="0.2">
      <c r="A2" s="585" t="s">
        <v>81</v>
      </c>
      <c r="B2" s="587" t="s">
        <v>82</v>
      </c>
      <c r="C2" s="589"/>
      <c r="D2" s="590"/>
      <c r="E2" s="589"/>
      <c r="F2" s="591"/>
      <c r="G2" s="591"/>
      <c r="H2" s="591"/>
      <c r="I2" s="591"/>
      <c r="J2" s="591"/>
      <c r="K2" s="591"/>
      <c r="L2" s="591"/>
      <c r="M2" s="590"/>
      <c r="N2" s="589"/>
      <c r="O2" s="591"/>
      <c r="P2" s="591"/>
      <c r="Q2" s="591"/>
      <c r="R2" s="590"/>
      <c r="S2" s="589"/>
      <c r="T2" s="591"/>
      <c r="U2" s="591"/>
      <c r="V2" s="590"/>
      <c r="W2" s="589"/>
      <c r="X2" s="591"/>
      <c r="Y2" s="591"/>
      <c r="Z2" s="590"/>
      <c r="AA2" s="94"/>
      <c r="AB2" s="592"/>
      <c r="AC2" s="593"/>
      <c r="AD2" s="593"/>
      <c r="AE2" s="593"/>
      <c r="AF2" s="594"/>
      <c r="AG2" s="592"/>
      <c r="AH2" s="593"/>
      <c r="AI2" s="594"/>
    </row>
    <row r="3" spans="1:36" ht="134.25" customHeight="1" x14ac:dyDescent="0.25">
      <c r="A3" s="586"/>
      <c r="B3" s="588"/>
      <c r="C3" s="96"/>
      <c r="D3" s="97"/>
      <c r="E3" s="96"/>
      <c r="F3" s="96"/>
      <c r="G3" s="96"/>
      <c r="H3" s="96"/>
      <c r="I3" s="96"/>
      <c r="J3" s="96"/>
      <c r="K3" s="96"/>
      <c r="L3" s="96"/>
      <c r="M3" s="97"/>
      <c r="N3" s="96"/>
      <c r="O3" s="96"/>
      <c r="P3" s="96"/>
      <c r="Q3" s="96"/>
      <c r="R3" s="97"/>
      <c r="S3" s="96"/>
      <c r="T3" s="96"/>
      <c r="U3" s="96"/>
      <c r="V3" s="97"/>
      <c r="W3" s="96"/>
      <c r="X3" s="96"/>
      <c r="Y3" s="96"/>
      <c r="Z3" s="97"/>
      <c r="AA3" s="97"/>
      <c r="AB3" s="96"/>
      <c r="AC3" s="96"/>
      <c r="AD3" s="96"/>
      <c r="AE3" s="97"/>
      <c r="AF3" s="97"/>
      <c r="AG3" s="98"/>
      <c r="AH3" s="99"/>
      <c r="AI3" s="99"/>
      <c r="AJ3" s="99"/>
    </row>
    <row r="4" spans="1:36" s="167" customFormat="1" x14ac:dyDescent="0.25">
      <c r="A4" s="146" t="s">
        <v>96</v>
      </c>
      <c r="B4" s="147" t="s">
        <v>10</v>
      </c>
      <c r="C4" s="148"/>
      <c r="D4" s="149"/>
      <c r="E4" s="150"/>
      <c r="F4" s="150"/>
      <c r="G4" s="150"/>
      <c r="H4" s="150"/>
      <c r="I4" s="150"/>
      <c r="J4" s="150"/>
      <c r="K4" s="151"/>
      <c r="L4" s="151"/>
      <c r="M4" s="152"/>
      <c r="N4" s="153"/>
      <c r="O4" s="154"/>
      <c r="P4" s="155"/>
      <c r="Q4" s="152"/>
      <c r="R4" s="154"/>
      <c r="S4" s="156"/>
      <c r="T4" s="156"/>
      <c r="U4" s="157"/>
      <c r="V4" s="154"/>
      <c r="W4" s="158"/>
      <c r="X4" s="158"/>
      <c r="Y4" s="159"/>
      <c r="Z4" s="154"/>
      <c r="AA4" s="154"/>
      <c r="AB4" s="160"/>
      <c r="AC4" s="160"/>
      <c r="AD4" s="161"/>
      <c r="AE4" s="162"/>
      <c r="AF4" s="163"/>
      <c r="AG4" s="164"/>
      <c r="AH4" s="165"/>
      <c r="AI4" s="164"/>
      <c r="AJ4" s="166"/>
    </row>
    <row r="5" spans="1:36" x14ac:dyDescent="0.25">
      <c r="A5" s="100" t="s">
        <v>97</v>
      </c>
      <c r="B5" s="101" t="s">
        <v>11</v>
      </c>
      <c r="C5" s="102"/>
      <c r="D5" s="103"/>
      <c r="E5" s="104"/>
      <c r="F5" s="104"/>
      <c r="G5" s="104"/>
      <c r="H5" s="104"/>
      <c r="I5" s="104"/>
      <c r="J5" s="104"/>
      <c r="K5" s="105"/>
      <c r="L5" s="105"/>
      <c r="M5" s="106"/>
      <c r="N5" s="107"/>
      <c r="O5" s="108"/>
      <c r="P5" s="121"/>
      <c r="Q5" s="110"/>
      <c r="R5" s="108"/>
      <c r="S5" s="111"/>
      <c r="T5" s="111"/>
      <c r="U5" s="112"/>
      <c r="V5" s="108"/>
      <c r="W5" s="122"/>
      <c r="X5" s="122"/>
      <c r="Y5" s="114"/>
      <c r="Z5" s="108"/>
      <c r="AA5" s="154"/>
      <c r="AB5" s="115"/>
      <c r="AC5" s="115"/>
      <c r="AD5" s="116"/>
      <c r="AE5" s="117"/>
      <c r="AF5" s="118"/>
      <c r="AG5" s="119"/>
      <c r="AH5" s="92"/>
      <c r="AI5" s="119"/>
      <c r="AJ5" s="120"/>
    </row>
    <row r="6" spans="1:36" s="167" customFormat="1" x14ac:dyDescent="0.25">
      <c r="A6" s="146" t="s">
        <v>98</v>
      </c>
      <c r="B6" s="147" t="s">
        <v>12</v>
      </c>
      <c r="C6" s="148"/>
      <c r="D6" s="149"/>
      <c r="E6" s="150"/>
      <c r="F6" s="150"/>
      <c r="G6" s="150"/>
      <c r="H6" s="150"/>
      <c r="I6" s="150"/>
      <c r="J6" s="150"/>
      <c r="K6" s="151"/>
      <c r="L6" s="151"/>
      <c r="M6" s="152"/>
      <c r="N6" s="153"/>
      <c r="O6" s="154"/>
      <c r="P6" s="155"/>
      <c r="Q6" s="152"/>
      <c r="R6" s="154"/>
      <c r="S6" s="156"/>
      <c r="T6" s="156"/>
      <c r="U6" s="157"/>
      <c r="V6" s="154"/>
      <c r="W6" s="168"/>
      <c r="X6" s="168"/>
      <c r="Y6" s="159"/>
      <c r="Z6" s="154"/>
      <c r="AA6" s="154"/>
      <c r="AB6" s="160"/>
      <c r="AC6" s="160"/>
      <c r="AD6" s="161"/>
      <c r="AE6" s="162"/>
      <c r="AF6" s="163"/>
      <c r="AG6" s="164"/>
      <c r="AH6" s="165"/>
      <c r="AI6" s="164"/>
      <c r="AJ6" s="166"/>
    </row>
    <row r="7" spans="1:36" x14ac:dyDescent="0.25">
      <c r="A7" s="100" t="s">
        <v>99</v>
      </c>
      <c r="B7" s="101" t="s">
        <v>13</v>
      </c>
      <c r="C7" s="102"/>
      <c r="D7" s="103"/>
      <c r="E7" s="104"/>
      <c r="F7" s="104"/>
      <c r="G7" s="104"/>
      <c r="H7" s="104"/>
      <c r="I7" s="104"/>
      <c r="J7" s="104"/>
      <c r="K7" s="105"/>
      <c r="L7" s="105"/>
      <c r="M7" s="106"/>
      <c r="N7" s="107"/>
      <c r="O7" s="108"/>
      <c r="P7" s="109"/>
      <c r="Q7" s="110"/>
      <c r="R7" s="108"/>
      <c r="S7" s="111"/>
      <c r="T7" s="111"/>
      <c r="U7" s="112"/>
      <c r="V7" s="108"/>
      <c r="W7" s="122"/>
      <c r="X7" s="122"/>
      <c r="Y7" s="114"/>
      <c r="Z7" s="108"/>
      <c r="AA7" s="154"/>
      <c r="AB7" s="115"/>
      <c r="AC7" s="115"/>
      <c r="AD7" s="116"/>
      <c r="AE7" s="117"/>
      <c r="AF7" s="118"/>
      <c r="AG7" s="119"/>
      <c r="AH7" s="92"/>
      <c r="AI7" s="119"/>
      <c r="AJ7" s="120"/>
    </row>
    <row r="8" spans="1:36" x14ac:dyDescent="0.25">
      <c r="A8">
        <v>5</v>
      </c>
      <c r="B8" s="101" t="s">
        <v>14</v>
      </c>
      <c r="C8" s="102"/>
      <c r="D8" s="103"/>
      <c r="E8" s="104"/>
      <c r="F8" s="104"/>
      <c r="G8" s="104"/>
      <c r="H8" s="104"/>
      <c r="I8" s="104"/>
      <c r="J8" s="104"/>
      <c r="K8" s="105"/>
      <c r="L8" s="105"/>
      <c r="M8" s="106"/>
      <c r="N8" s="107"/>
      <c r="O8" s="108"/>
      <c r="P8" s="121"/>
      <c r="Q8" s="110"/>
      <c r="R8" s="108"/>
      <c r="S8" s="111"/>
      <c r="T8" s="111"/>
      <c r="U8" s="112"/>
      <c r="V8" s="108"/>
      <c r="W8" s="122"/>
      <c r="X8" s="122"/>
      <c r="Y8" s="114"/>
      <c r="Z8" s="108"/>
      <c r="AA8" s="154"/>
      <c r="AB8" s="115"/>
      <c r="AC8" s="115"/>
      <c r="AD8" s="116"/>
      <c r="AE8" s="117"/>
      <c r="AF8" s="118"/>
      <c r="AG8" s="119"/>
      <c r="AH8" s="92"/>
      <c r="AI8" s="119"/>
      <c r="AJ8" s="120"/>
    </row>
    <row r="9" spans="1:36" s="167" customFormat="1" x14ac:dyDescent="0.25">
      <c r="A9" s="146" t="s">
        <v>100</v>
      </c>
      <c r="B9" s="147" t="s">
        <v>101</v>
      </c>
      <c r="C9" s="148"/>
      <c r="D9" s="149"/>
      <c r="E9" s="150"/>
      <c r="F9" s="150"/>
      <c r="G9" s="150"/>
      <c r="H9" s="150"/>
      <c r="I9" s="150"/>
      <c r="J9" s="150"/>
      <c r="K9" s="151"/>
      <c r="L9" s="151"/>
      <c r="M9" s="152"/>
      <c r="N9" s="155"/>
      <c r="O9" s="154"/>
      <c r="P9" s="169"/>
      <c r="Q9" s="152"/>
      <c r="R9" s="154"/>
      <c r="S9" s="156"/>
      <c r="T9" s="156"/>
      <c r="U9" s="157"/>
      <c r="V9" s="154"/>
      <c r="W9" s="168"/>
      <c r="X9" s="168"/>
      <c r="Y9" s="159"/>
      <c r="Z9" s="154"/>
      <c r="AA9" s="154"/>
      <c r="AB9" s="160"/>
      <c r="AC9" s="160"/>
      <c r="AD9" s="161"/>
      <c r="AE9" s="162"/>
      <c r="AF9" s="163"/>
      <c r="AG9" s="164"/>
      <c r="AH9" s="165"/>
      <c r="AI9" s="164"/>
      <c r="AJ9" s="166"/>
    </row>
    <row r="10" spans="1:36" x14ac:dyDescent="0.25">
      <c r="A10" s="100" t="s">
        <v>102</v>
      </c>
      <c r="B10" s="101" t="s">
        <v>103</v>
      </c>
      <c r="C10" s="102"/>
      <c r="D10" s="103"/>
      <c r="E10" s="104"/>
      <c r="F10" s="104"/>
      <c r="G10" s="104"/>
      <c r="H10" s="104"/>
      <c r="I10" s="104"/>
      <c r="J10" s="104"/>
      <c r="K10" s="105"/>
      <c r="L10" s="105"/>
      <c r="M10" s="106"/>
      <c r="N10" s="109"/>
      <c r="O10" s="108"/>
      <c r="P10" s="121"/>
      <c r="Q10" s="110"/>
      <c r="R10" s="108"/>
      <c r="S10" s="111"/>
      <c r="T10" s="111"/>
      <c r="U10" s="112"/>
      <c r="V10" s="108"/>
      <c r="W10" s="122"/>
      <c r="X10" s="122"/>
      <c r="Y10" s="114"/>
      <c r="Z10" s="108"/>
      <c r="AA10" s="154"/>
      <c r="AB10" s="115"/>
      <c r="AC10" s="115"/>
      <c r="AD10" s="116"/>
      <c r="AE10" s="117"/>
      <c r="AF10" s="118"/>
      <c r="AG10" s="119"/>
      <c r="AH10" s="92"/>
      <c r="AI10" s="119"/>
      <c r="AJ10" s="120"/>
    </row>
    <row r="11" spans="1:36" s="145" customFormat="1" x14ac:dyDescent="0.25">
      <c r="A11" s="100" t="s">
        <v>104</v>
      </c>
      <c r="B11" s="101" t="s">
        <v>17</v>
      </c>
      <c r="C11" s="102"/>
      <c r="D11" s="103"/>
      <c r="E11" s="104"/>
      <c r="F11" s="104"/>
      <c r="G11" s="104"/>
      <c r="H11" s="104"/>
      <c r="I11" s="104"/>
      <c r="J11" s="104"/>
      <c r="K11" s="105"/>
      <c r="L11" s="105"/>
      <c r="M11" s="106"/>
      <c r="N11" s="170"/>
      <c r="O11" s="171"/>
      <c r="P11" s="172"/>
      <c r="Q11" s="106"/>
      <c r="R11" s="171"/>
      <c r="S11" s="173"/>
      <c r="T11" s="173"/>
      <c r="U11" s="174"/>
      <c r="V11" s="171"/>
      <c r="W11" s="175"/>
      <c r="X11" s="175"/>
      <c r="Y11" s="176"/>
      <c r="Z11" s="171"/>
      <c r="AA11" s="171"/>
      <c r="AB11" s="115"/>
      <c r="AC11" s="115"/>
      <c r="AD11" s="177"/>
      <c r="AE11" s="178"/>
      <c r="AF11" s="179"/>
      <c r="AG11" s="180"/>
      <c r="AH11" s="181"/>
      <c r="AI11" s="180"/>
      <c r="AJ11" s="182"/>
    </row>
    <row r="12" spans="1:36" x14ac:dyDescent="0.25">
      <c r="A12" s="100" t="s">
        <v>105</v>
      </c>
      <c r="B12" s="101" t="s">
        <v>18</v>
      </c>
      <c r="C12" s="102"/>
      <c r="D12" s="103"/>
      <c r="E12" s="104"/>
      <c r="F12" s="104"/>
      <c r="G12" s="104"/>
      <c r="H12" s="104"/>
      <c r="I12" s="104"/>
      <c r="J12" s="104"/>
      <c r="K12" s="105"/>
      <c r="L12" s="105"/>
      <c r="M12" s="106"/>
      <c r="N12" s="107"/>
      <c r="O12" s="108"/>
      <c r="P12" s="121"/>
      <c r="Q12" s="110"/>
      <c r="R12" s="108"/>
      <c r="S12" s="111"/>
      <c r="T12" s="111"/>
      <c r="U12" s="112"/>
      <c r="V12" s="108"/>
      <c r="W12" s="122"/>
      <c r="X12" s="122"/>
      <c r="Y12" s="114"/>
      <c r="Z12" s="108"/>
      <c r="AA12" s="154"/>
      <c r="AB12" s="115"/>
      <c r="AC12" s="115"/>
      <c r="AD12" s="116"/>
      <c r="AE12" s="117"/>
      <c r="AF12" s="118"/>
      <c r="AG12" s="119"/>
      <c r="AH12" s="92"/>
      <c r="AI12" s="119"/>
      <c r="AJ12" s="120"/>
    </row>
    <row r="13" spans="1:36" x14ac:dyDescent="0.25">
      <c r="A13" s="100" t="s">
        <v>106</v>
      </c>
      <c r="B13" s="101" t="s">
        <v>19</v>
      </c>
      <c r="C13" s="102"/>
      <c r="D13" s="103"/>
      <c r="E13" s="104"/>
      <c r="F13" s="104"/>
      <c r="G13" s="104"/>
      <c r="H13" s="104"/>
      <c r="I13" s="104"/>
      <c r="J13" s="104"/>
      <c r="K13" s="105"/>
      <c r="L13" s="105"/>
      <c r="M13" s="106"/>
      <c r="N13" s="107"/>
      <c r="O13" s="108"/>
      <c r="P13" s="109"/>
      <c r="Q13" s="110"/>
      <c r="R13" s="108"/>
      <c r="S13" s="111"/>
      <c r="T13" s="111"/>
      <c r="U13" s="112"/>
      <c r="V13" s="108"/>
      <c r="W13" s="122"/>
      <c r="X13" s="122"/>
      <c r="Y13" s="114"/>
      <c r="Z13" s="108"/>
      <c r="AA13" s="154"/>
      <c r="AB13" s="115"/>
      <c r="AC13" s="115"/>
      <c r="AD13" s="116"/>
      <c r="AE13" s="117"/>
      <c r="AF13" s="118"/>
      <c r="AG13" s="119"/>
      <c r="AH13" s="92"/>
      <c r="AI13" s="119"/>
      <c r="AJ13" s="120"/>
    </row>
    <row r="14" spans="1:36" x14ac:dyDescent="0.25">
      <c r="A14" s="100" t="s">
        <v>107</v>
      </c>
      <c r="B14" s="101" t="s">
        <v>20</v>
      </c>
      <c r="C14" s="102"/>
      <c r="D14" s="103"/>
      <c r="E14" s="104"/>
      <c r="F14" s="104"/>
      <c r="G14" s="104"/>
      <c r="H14" s="104"/>
      <c r="I14" s="104"/>
      <c r="J14" s="104"/>
      <c r="K14" s="105"/>
      <c r="L14" s="105"/>
      <c r="M14" s="106"/>
      <c r="N14" s="109"/>
      <c r="O14" s="108"/>
      <c r="P14" s="121"/>
      <c r="Q14" s="110"/>
      <c r="R14" s="108"/>
      <c r="S14" s="111"/>
      <c r="T14" s="111"/>
      <c r="U14" s="112"/>
      <c r="V14" s="108"/>
      <c r="W14" s="122"/>
      <c r="X14" s="122"/>
      <c r="Y14" s="114"/>
      <c r="Z14" s="108"/>
      <c r="AA14" s="154"/>
      <c r="AB14" s="115"/>
      <c r="AC14" s="115"/>
      <c r="AD14" s="116"/>
      <c r="AE14" s="117"/>
      <c r="AF14" s="118"/>
      <c r="AG14" s="119"/>
      <c r="AH14" s="92"/>
      <c r="AI14" s="119"/>
      <c r="AJ14" s="120"/>
    </row>
    <row r="15" spans="1:36" s="167" customFormat="1" x14ac:dyDescent="0.25">
      <c r="A15" s="146" t="s">
        <v>108</v>
      </c>
      <c r="B15" s="147" t="s">
        <v>21</v>
      </c>
      <c r="C15" s="148"/>
      <c r="D15" s="149"/>
      <c r="E15" s="150"/>
      <c r="F15" s="150"/>
      <c r="G15" s="150"/>
      <c r="H15" s="150"/>
      <c r="I15" s="150"/>
      <c r="J15" s="150"/>
      <c r="K15" s="151"/>
      <c r="L15" s="151"/>
      <c r="M15" s="152"/>
      <c r="N15" s="155"/>
      <c r="O15" s="154"/>
      <c r="P15" s="169"/>
      <c r="Q15" s="152"/>
      <c r="R15" s="154"/>
      <c r="S15" s="156"/>
      <c r="T15" s="156"/>
      <c r="U15" s="157"/>
      <c r="V15" s="154"/>
      <c r="W15" s="168"/>
      <c r="X15" s="168"/>
      <c r="Y15" s="159"/>
      <c r="Z15" s="154"/>
      <c r="AA15" s="154"/>
      <c r="AB15" s="160"/>
      <c r="AC15" s="160"/>
      <c r="AD15" s="161"/>
      <c r="AE15" s="162"/>
      <c r="AF15" s="163"/>
      <c r="AG15" s="164"/>
      <c r="AH15" s="165"/>
      <c r="AI15" s="164"/>
      <c r="AJ15" s="166"/>
    </row>
    <row r="16" spans="1:36" s="167" customFormat="1" x14ac:dyDescent="0.25">
      <c r="A16" s="146" t="s">
        <v>109</v>
      </c>
      <c r="B16" s="147" t="s">
        <v>22</v>
      </c>
      <c r="C16" s="148"/>
      <c r="D16" s="149"/>
      <c r="E16" s="150"/>
      <c r="F16" s="150"/>
      <c r="G16" s="150"/>
      <c r="H16" s="150"/>
      <c r="I16" s="150"/>
      <c r="J16" s="150"/>
      <c r="K16" s="151"/>
      <c r="L16" s="151"/>
      <c r="M16" s="152"/>
      <c r="N16" s="153"/>
      <c r="O16" s="154"/>
      <c r="P16" s="159"/>
      <c r="Q16" s="152"/>
      <c r="R16" s="154"/>
      <c r="S16" s="156"/>
      <c r="T16" s="156"/>
      <c r="U16" s="157"/>
      <c r="V16" s="154"/>
      <c r="W16" s="168"/>
      <c r="X16" s="168"/>
      <c r="Y16" s="159"/>
      <c r="Z16" s="154"/>
      <c r="AA16" s="154"/>
      <c r="AB16" s="160"/>
      <c r="AC16" s="160"/>
      <c r="AD16" s="161"/>
      <c r="AE16" s="162"/>
      <c r="AF16" s="163"/>
      <c r="AG16" s="164"/>
      <c r="AH16" s="165"/>
      <c r="AI16" s="164"/>
      <c r="AJ16" s="166"/>
    </row>
    <row r="17" spans="1:36" x14ac:dyDescent="0.25">
      <c r="A17" s="100" t="s">
        <v>110</v>
      </c>
      <c r="B17" s="101" t="s">
        <v>23</v>
      </c>
      <c r="C17" s="102"/>
      <c r="D17" s="103"/>
      <c r="E17" s="104"/>
      <c r="F17" s="104"/>
      <c r="G17" s="104"/>
      <c r="H17" s="104"/>
      <c r="I17" s="104"/>
      <c r="J17" s="104"/>
      <c r="K17" s="105"/>
      <c r="L17" s="105"/>
      <c r="M17" s="106"/>
      <c r="N17" s="107"/>
      <c r="O17" s="108"/>
      <c r="P17" s="121"/>
      <c r="Q17" s="110"/>
      <c r="R17" s="108"/>
      <c r="S17" s="111"/>
      <c r="T17" s="111"/>
      <c r="U17" s="112"/>
      <c r="V17" s="108"/>
      <c r="W17" s="122"/>
      <c r="X17" s="122"/>
      <c r="Y17" s="114"/>
      <c r="Z17" s="108"/>
      <c r="AA17" s="154"/>
      <c r="AB17" s="115"/>
      <c r="AC17" s="115"/>
      <c r="AD17" s="116"/>
      <c r="AE17" s="117"/>
      <c r="AF17" s="118"/>
      <c r="AG17" s="119"/>
      <c r="AH17" s="92"/>
      <c r="AI17" s="119"/>
      <c r="AJ17" s="120"/>
    </row>
    <row r="18" spans="1:36" x14ac:dyDescent="0.25">
      <c r="A18" s="100" t="s">
        <v>111</v>
      </c>
      <c r="B18" s="101" t="s">
        <v>24</v>
      </c>
      <c r="C18" s="102"/>
      <c r="D18" s="103"/>
      <c r="E18" s="104"/>
      <c r="F18" s="104"/>
      <c r="G18" s="104"/>
      <c r="H18" s="104"/>
      <c r="I18" s="104"/>
      <c r="J18" s="104"/>
      <c r="K18" s="105"/>
      <c r="L18" s="105"/>
      <c r="M18" s="106"/>
      <c r="N18" s="109"/>
      <c r="O18" s="108"/>
      <c r="P18" s="121"/>
      <c r="Q18" s="110"/>
      <c r="R18" s="108"/>
      <c r="S18" s="111"/>
      <c r="T18" s="111"/>
      <c r="U18" s="112"/>
      <c r="V18" s="108"/>
      <c r="W18" s="122"/>
      <c r="X18" s="122"/>
      <c r="Y18" s="114"/>
      <c r="Z18" s="108"/>
      <c r="AA18" s="154"/>
      <c r="AB18" s="115"/>
      <c r="AC18" s="115"/>
      <c r="AD18" s="116"/>
      <c r="AE18" s="117"/>
      <c r="AF18" s="118"/>
      <c r="AG18" s="119"/>
      <c r="AH18" s="92"/>
      <c r="AI18" s="119"/>
      <c r="AJ18" s="120"/>
    </row>
    <row r="19" spans="1:36" x14ac:dyDescent="0.25">
      <c r="A19" s="100" t="s">
        <v>112</v>
      </c>
      <c r="B19" s="101" t="s">
        <v>25</v>
      </c>
      <c r="C19" s="102"/>
      <c r="D19" s="103"/>
      <c r="E19" s="104"/>
      <c r="F19" s="104"/>
      <c r="G19" s="104"/>
      <c r="H19" s="104"/>
      <c r="I19" s="104"/>
      <c r="J19" s="104"/>
      <c r="K19" s="105"/>
      <c r="L19" s="105"/>
      <c r="M19" s="106"/>
      <c r="N19" s="107"/>
      <c r="O19" s="108"/>
      <c r="P19" s="121"/>
      <c r="Q19" s="110"/>
      <c r="R19" s="108"/>
      <c r="S19" s="111"/>
      <c r="T19" s="111"/>
      <c r="U19" s="112"/>
      <c r="V19" s="108"/>
      <c r="W19" s="122"/>
      <c r="X19" s="122"/>
      <c r="Y19" s="114"/>
      <c r="Z19" s="108"/>
      <c r="AA19" s="154"/>
      <c r="AB19" s="115"/>
      <c r="AC19" s="115"/>
      <c r="AD19" s="116"/>
      <c r="AE19" s="117"/>
      <c r="AF19" s="118"/>
      <c r="AG19" s="119"/>
      <c r="AH19" s="92"/>
      <c r="AI19" s="119"/>
      <c r="AJ19" s="120"/>
    </row>
    <row r="20" spans="1:36" s="167" customFormat="1" x14ac:dyDescent="0.25">
      <c r="A20" s="146" t="s">
        <v>113</v>
      </c>
      <c r="B20" s="147" t="s">
        <v>114</v>
      </c>
      <c r="C20" s="148"/>
      <c r="D20" s="149"/>
      <c r="E20" s="150"/>
      <c r="F20" s="150"/>
      <c r="G20" s="150"/>
      <c r="H20" s="150"/>
      <c r="I20" s="150"/>
      <c r="J20" s="150"/>
      <c r="K20" s="151"/>
      <c r="L20" s="151"/>
      <c r="M20" s="152"/>
      <c r="N20" s="153"/>
      <c r="O20" s="154"/>
      <c r="P20" s="169"/>
      <c r="Q20" s="152"/>
      <c r="R20" s="154"/>
      <c r="S20" s="156"/>
      <c r="T20" s="156"/>
      <c r="U20" s="157"/>
      <c r="V20" s="154"/>
      <c r="W20" s="168"/>
      <c r="X20" s="168"/>
      <c r="Y20" s="159"/>
      <c r="Z20" s="154"/>
      <c r="AA20" s="154"/>
      <c r="AB20" s="160"/>
      <c r="AC20" s="160"/>
      <c r="AD20" s="161"/>
      <c r="AE20" s="162"/>
      <c r="AF20" s="163"/>
      <c r="AG20" s="164"/>
      <c r="AH20" s="165"/>
      <c r="AI20" s="164"/>
      <c r="AJ20" s="166"/>
    </row>
    <row r="21" spans="1:36" s="167" customFormat="1" x14ac:dyDescent="0.25">
      <c r="A21" s="146" t="s">
        <v>115</v>
      </c>
      <c r="B21" s="147" t="s">
        <v>116</v>
      </c>
      <c r="C21" s="148"/>
      <c r="D21" s="149"/>
      <c r="E21" s="150"/>
      <c r="F21" s="150"/>
      <c r="G21" s="150"/>
      <c r="H21" s="150"/>
      <c r="I21" s="150"/>
      <c r="J21" s="150"/>
      <c r="K21" s="151"/>
      <c r="L21" s="151"/>
      <c r="M21" s="152"/>
      <c r="N21" s="153"/>
      <c r="O21" s="154"/>
      <c r="P21" s="169"/>
      <c r="Q21" s="152"/>
      <c r="R21" s="154"/>
      <c r="S21" s="156"/>
      <c r="T21" s="156"/>
      <c r="U21" s="157"/>
      <c r="V21" s="154"/>
      <c r="W21" s="168"/>
      <c r="X21" s="168"/>
      <c r="Y21" s="159"/>
      <c r="Z21" s="154"/>
      <c r="AA21" s="154"/>
      <c r="AB21" s="160"/>
      <c r="AC21" s="160"/>
      <c r="AD21" s="161"/>
      <c r="AE21" s="162"/>
      <c r="AF21" s="163"/>
      <c r="AG21" s="164"/>
      <c r="AH21" s="165"/>
      <c r="AI21" s="164"/>
      <c r="AJ21" s="166"/>
    </row>
    <row r="22" spans="1:36" s="167" customFormat="1" x14ac:dyDescent="0.25">
      <c r="A22" s="146" t="s">
        <v>117</v>
      </c>
      <c r="B22" s="147" t="s">
        <v>28</v>
      </c>
      <c r="C22" s="148"/>
      <c r="D22" s="149"/>
      <c r="E22" s="150"/>
      <c r="F22" s="150"/>
      <c r="G22" s="150"/>
      <c r="H22" s="150"/>
      <c r="I22" s="150"/>
      <c r="J22" s="150"/>
      <c r="K22" s="151"/>
      <c r="L22" s="151"/>
      <c r="M22" s="152"/>
      <c r="N22" s="153"/>
      <c r="O22" s="154"/>
      <c r="P22" s="169"/>
      <c r="Q22" s="152"/>
      <c r="R22" s="154"/>
      <c r="S22" s="156"/>
      <c r="T22" s="156"/>
      <c r="U22" s="157"/>
      <c r="V22" s="154"/>
      <c r="W22" s="168"/>
      <c r="X22" s="168"/>
      <c r="Y22" s="159"/>
      <c r="Z22" s="154"/>
      <c r="AA22" s="154"/>
      <c r="AB22" s="160"/>
      <c r="AC22" s="160"/>
      <c r="AD22" s="161"/>
      <c r="AE22" s="162"/>
      <c r="AF22" s="163"/>
      <c r="AG22" s="164"/>
      <c r="AH22" s="165"/>
      <c r="AI22" s="164"/>
      <c r="AJ22" s="166"/>
    </row>
    <row r="23" spans="1:36" x14ac:dyDescent="0.25">
      <c r="A23" s="100" t="s">
        <v>118</v>
      </c>
      <c r="B23" s="101" t="s">
        <v>119</v>
      </c>
      <c r="C23" s="102"/>
      <c r="D23" s="103"/>
      <c r="E23" s="104"/>
      <c r="F23" s="104"/>
      <c r="G23" s="104"/>
      <c r="H23" s="104"/>
      <c r="I23" s="104"/>
      <c r="J23" s="104"/>
      <c r="K23" s="105"/>
      <c r="L23" s="105"/>
      <c r="M23" s="106"/>
      <c r="N23" s="107"/>
      <c r="O23" s="108"/>
      <c r="P23" s="121"/>
      <c r="Q23" s="110"/>
      <c r="R23" s="108"/>
      <c r="S23" s="111"/>
      <c r="T23" s="123"/>
      <c r="U23" s="112"/>
      <c r="V23" s="108"/>
      <c r="W23" s="113"/>
      <c r="X23" s="113"/>
      <c r="Y23" s="114"/>
      <c r="Z23" s="108"/>
      <c r="AA23" s="154"/>
      <c r="AB23" s="115"/>
      <c r="AC23" s="115"/>
      <c r="AD23" s="116"/>
      <c r="AE23" s="117"/>
      <c r="AF23" s="118"/>
      <c r="AG23" s="119"/>
      <c r="AH23" s="92"/>
      <c r="AI23" s="119"/>
      <c r="AJ23" s="120"/>
    </row>
    <row r="24" spans="1:36" x14ac:dyDescent="0.25">
      <c r="B24" s="124"/>
      <c r="C24" s="125"/>
      <c r="K24" s="120"/>
      <c r="L24" s="126"/>
      <c r="S24" s="127"/>
      <c r="T24" s="127"/>
      <c r="U24" s="128"/>
      <c r="V24" s="120"/>
      <c r="W24" s="120"/>
      <c r="X24" s="120"/>
      <c r="AB24" s="129"/>
      <c r="AC24" s="129"/>
      <c r="AG24" s="130"/>
      <c r="AH24" s="130"/>
    </row>
    <row r="25" spans="1:36" x14ac:dyDescent="0.25">
      <c r="B25" s="131" t="s">
        <v>120</v>
      </c>
      <c r="C25" s="132"/>
      <c r="K25" s="133"/>
      <c r="L25" s="183"/>
      <c r="U25" s="128"/>
      <c r="AB25" s="129"/>
      <c r="AC25" s="129"/>
      <c r="AD25" s="134"/>
      <c r="AE25" s="135"/>
      <c r="AF25" s="135"/>
      <c r="AH25" s="136"/>
    </row>
    <row r="26" spans="1:36" x14ac:dyDescent="0.25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</row>
    <row r="27" spans="1:36" x14ac:dyDescent="0.25">
      <c r="A27" s="138"/>
      <c r="B27" s="139"/>
      <c r="C27" s="139"/>
      <c r="D27" s="139"/>
      <c r="E27" s="140"/>
      <c r="F27" s="141"/>
      <c r="G27" s="138"/>
      <c r="H27" s="138"/>
      <c r="I27" s="138"/>
      <c r="J27" s="138"/>
      <c r="K27" s="138"/>
      <c r="L27" s="138"/>
    </row>
    <row r="28" spans="1:36" x14ac:dyDescent="0.25">
      <c r="A28" s="138"/>
      <c r="B28" s="142"/>
      <c r="C28" s="142"/>
      <c r="D28" s="142"/>
      <c r="E28" s="143"/>
      <c r="F28" s="144"/>
      <c r="G28" s="138"/>
      <c r="H28" s="138"/>
      <c r="I28" s="138"/>
      <c r="J28" s="138"/>
      <c r="K28" s="138"/>
      <c r="L28" s="138"/>
    </row>
    <row r="29" spans="1:36" x14ac:dyDescent="0.25">
      <c r="A29" s="138"/>
      <c r="B29" s="142"/>
      <c r="C29" s="142"/>
      <c r="D29" s="142"/>
      <c r="E29" s="143"/>
      <c r="F29" s="144"/>
      <c r="G29" s="138"/>
      <c r="H29" s="138"/>
      <c r="I29" s="138"/>
      <c r="J29" s="138"/>
      <c r="K29" s="138"/>
      <c r="L29" s="138"/>
    </row>
    <row r="30" spans="1:36" x14ac:dyDescent="0.25">
      <c r="A30" s="138"/>
      <c r="B30" s="142"/>
      <c r="C30" s="142"/>
      <c r="D30" s="142"/>
      <c r="E30" s="143"/>
      <c r="F30" s="144"/>
      <c r="G30" s="138"/>
      <c r="H30" s="138"/>
      <c r="I30" s="138"/>
      <c r="J30" s="138"/>
      <c r="K30" s="138"/>
      <c r="L30" s="138"/>
    </row>
    <row r="31" spans="1:36" x14ac:dyDescent="0.25">
      <c r="A31" s="138"/>
      <c r="B31" s="142"/>
      <c r="C31" s="142"/>
      <c r="D31" s="142"/>
      <c r="E31" s="143"/>
      <c r="F31" s="144"/>
      <c r="G31" s="138"/>
      <c r="H31" s="138"/>
      <c r="I31" s="138"/>
      <c r="J31" s="138"/>
      <c r="K31" s="138"/>
      <c r="L31" s="138"/>
    </row>
    <row r="32" spans="1:36" x14ac:dyDescent="0.25">
      <c r="A32" s="138"/>
      <c r="B32" s="142"/>
      <c r="C32" s="142"/>
      <c r="D32" s="142"/>
      <c r="E32" s="143"/>
      <c r="F32" s="144"/>
      <c r="G32" s="138"/>
      <c r="H32" s="138"/>
      <c r="I32" s="138"/>
      <c r="J32" s="138"/>
      <c r="K32" s="138"/>
      <c r="L32" s="138"/>
    </row>
    <row r="33" spans="1:12" x14ac:dyDescent="0.25">
      <c r="A33" s="138"/>
      <c r="B33" s="142"/>
      <c r="C33" s="142"/>
      <c r="D33" s="142"/>
      <c r="E33" s="143"/>
      <c r="F33" s="144"/>
      <c r="G33" s="138"/>
      <c r="H33" s="138"/>
      <c r="I33" s="138"/>
      <c r="J33" s="138"/>
      <c r="K33" s="138"/>
      <c r="L33" s="138"/>
    </row>
    <row r="34" spans="1:12" x14ac:dyDescent="0.25">
      <c r="A34" s="138"/>
      <c r="B34" s="142"/>
      <c r="C34" s="142"/>
      <c r="D34" s="142"/>
      <c r="E34" s="143"/>
      <c r="F34" s="144"/>
      <c r="G34" s="138"/>
      <c r="H34" s="138"/>
      <c r="I34" s="138"/>
      <c r="J34" s="138"/>
      <c r="K34" s="138"/>
      <c r="L34" s="138"/>
    </row>
    <row r="35" spans="1:12" x14ac:dyDescent="0.25">
      <c r="A35" s="138"/>
      <c r="B35" s="142"/>
      <c r="C35" s="142"/>
      <c r="D35" s="142"/>
      <c r="E35" s="143"/>
      <c r="F35" s="144"/>
      <c r="G35" s="138"/>
      <c r="H35" s="138"/>
      <c r="I35" s="138"/>
      <c r="J35" s="138"/>
      <c r="K35" s="138"/>
      <c r="L35" s="138"/>
    </row>
    <row r="36" spans="1:12" x14ac:dyDescent="0.25">
      <c r="A36" s="138"/>
      <c r="B36" s="142"/>
      <c r="C36" s="142"/>
      <c r="D36" s="142"/>
      <c r="E36" s="143"/>
      <c r="F36" s="144"/>
      <c r="G36" s="138"/>
      <c r="H36" s="138"/>
      <c r="I36" s="138"/>
      <c r="J36" s="138"/>
      <c r="K36" s="138"/>
      <c r="L36" s="138"/>
    </row>
    <row r="37" spans="1:12" x14ac:dyDescent="0.25">
      <c r="A37" s="138"/>
      <c r="B37" s="142"/>
      <c r="C37" s="142"/>
      <c r="D37" s="142"/>
      <c r="E37" s="143"/>
      <c r="F37" s="144"/>
      <c r="G37" s="138"/>
      <c r="H37" s="138"/>
      <c r="I37" s="138"/>
      <c r="J37" s="138"/>
      <c r="K37" s="138"/>
      <c r="L37" s="138"/>
    </row>
    <row r="38" spans="1:12" x14ac:dyDescent="0.25">
      <c r="A38" s="138"/>
      <c r="B38" s="142"/>
      <c r="C38" s="142"/>
      <c r="D38" s="142"/>
      <c r="E38" s="143"/>
      <c r="F38" s="144"/>
      <c r="G38" s="138"/>
      <c r="H38" s="138"/>
      <c r="I38" s="138"/>
      <c r="J38" s="138"/>
      <c r="K38" s="138"/>
      <c r="L38" s="138"/>
    </row>
    <row r="39" spans="1:12" x14ac:dyDescent="0.25">
      <c r="A39" s="138"/>
      <c r="B39" s="142"/>
      <c r="C39" s="142"/>
      <c r="D39" s="142"/>
      <c r="E39" s="143"/>
      <c r="F39" s="144"/>
      <c r="G39" s="138"/>
      <c r="H39" s="138"/>
      <c r="I39" s="138"/>
      <c r="J39" s="138"/>
      <c r="K39" s="138"/>
      <c r="L39" s="138"/>
    </row>
    <row r="40" spans="1:12" x14ac:dyDescent="0.25">
      <c r="A40" s="138"/>
      <c r="B40" s="142"/>
      <c r="C40" s="142"/>
      <c r="D40" s="142"/>
      <c r="E40" s="143"/>
      <c r="F40" s="144"/>
      <c r="G40" s="138"/>
      <c r="H40" s="138"/>
      <c r="I40" s="138"/>
      <c r="J40" s="138"/>
      <c r="K40" s="138"/>
      <c r="L40" s="138"/>
    </row>
    <row r="41" spans="1:12" x14ac:dyDescent="0.25">
      <c r="A41" s="138"/>
      <c r="B41" s="142"/>
      <c r="C41" s="142"/>
      <c r="D41" s="142"/>
      <c r="E41" s="143"/>
      <c r="F41" s="144"/>
      <c r="G41" s="138"/>
      <c r="H41" s="138"/>
      <c r="I41" s="138"/>
      <c r="J41" s="138"/>
      <c r="K41" s="138"/>
      <c r="L41" s="138"/>
    </row>
    <row r="42" spans="1:12" x14ac:dyDescent="0.25">
      <c r="A42" s="138"/>
      <c r="B42" s="142"/>
      <c r="C42" s="142"/>
      <c r="D42" s="142"/>
      <c r="E42" s="143"/>
      <c r="F42" s="144"/>
      <c r="G42" s="138"/>
      <c r="H42" s="138"/>
      <c r="I42" s="138"/>
      <c r="J42" s="138"/>
      <c r="K42" s="138"/>
      <c r="L42" s="138"/>
    </row>
    <row r="43" spans="1:12" x14ac:dyDescent="0.25">
      <c r="A43" s="138"/>
      <c r="B43" s="142"/>
      <c r="C43" s="142"/>
      <c r="D43" s="142"/>
      <c r="E43" s="143"/>
      <c r="F43" s="144"/>
      <c r="G43" s="138"/>
      <c r="H43" s="138"/>
      <c r="I43" s="138"/>
      <c r="J43" s="138"/>
      <c r="K43" s="138"/>
      <c r="L43" s="138"/>
    </row>
    <row r="44" spans="1:12" x14ac:dyDescent="0.25">
      <c r="A44" s="138"/>
      <c r="B44" s="142"/>
      <c r="C44" s="142"/>
      <c r="D44" s="142"/>
      <c r="E44" s="143"/>
      <c r="F44" s="144"/>
      <c r="G44" s="138"/>
      <c r="H44" s="138"/>
      <c r="I44" s="138"/>
      <c r="J44" s="138"/>
      <c r="K44" s="138"/>
      <c r="L44" s="138"/>
    </row>
    <row r="45" spans="1:12" x14ac:dyDescent="0.25">
      <c r="A45" s="138"/>
      <c r="B45" s="142"/>
      <c r="C45" s="142"/>
      <c r="D45" s="142"/>
      <c r="E45" s="143"/>
      <c r="F45" s="144"/>
      <c r="G45" s="138"/>
      <c r="H45" s="138"/>
      <c r="I45" s="138"/>
      <c r="J45" s="138"/>
      <c r="K45" s="138"/>
      <c r="L45" s="138"/>
    </row>
    <row r="46" spans="1:12" x14ac:dyDescent="0.25">
      <c r="A46" s="138"/>
      <c r="B46" s="142"/>
      <c r="C46" s="142"/>
      <c r="D46" s="142"/>
      <c r="E46" s="143"/>
      <c r="F46" s="144"/>
      <c r="G46" s="138"/>
      <c r="H46" s="138"/>
      <c r="I46" s="138"/>
      <c r="J46" s="138"/>
      <c r="K46" s="138"/>
      <c r="L46" s="138"/>
    </row>
    <row r="47" spans="1:12" x14ac:dyDescent="0.25">
      <c r="A47" s="138"/>
      <c r="B47" s="142"/>
      <c r="C47" s="142"/>
      <c r="D47" s="142"/>
      <c r="E47" s="143"/>
      <c r="F47" s="144"/>
      <c r="G47" s="138"/>
      <c r="H47" s="138"/>
      <c r="I47" s="138"/>
      <c r="J47" s="138"/>
      <c r="K47" s="138"/>
      <c r="L47" s="138"/>
    </row>
    <row r="48" spans="1:12" x14ac:dyDescent="0.25">
      <c r="A48" s="138"/>
      <c r="B48" s="142"/>
      <c r="C48" s="142"/>
      <c r="D48" s="142"/>
      <c r="E48" s="143"/>
      <c r="F48" s="138"/>
      <c r="G48" s="138"/>
      <c r="H48" s="138"/>
      <c r="I48" s="138"/>
      <c r="J48" s="138"/>
      <c r="K48" s="138"/>
      <c r="L48" s="145"/>
    </row>
    <row r="49" spans="1:12" x14ac:dyDescent="0.25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45"/>
    </row>
    <row r="50" spans="1:12" x14ac:dyDescent="0.25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45"/>
    </row>
    <row r="51" spans="1:12" x14ac:dyDescent="0.25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45"/>
    </row>
    <row r="52" spans="1:12" x14ac:dyDescent="0.25">
      <c r="A52" s="138"/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45"/>
    </row>
    <row r="53" spans="1:12" x14ac:dyDescent="0.25">
      <c r="A53" s="138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45"/>
    </row>
    <row r="54" spans="1:12" x14ac:dyDescent="0.25">
      <c r="A54" s="138"/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45"/>
    </row>
  </sheetData>
  <mergeCells count="12">
    <mergeCell ref="AB2:AF2"/>
    <mergeCell ref="AG2:AI2"/>
    <mergeCell ref="C1:D1"/>
    <mergeCell ref="E1:Z1"/>
    <mergeCell ref="AB1:AI1"/>
    <mergeCell ref="S2:V2"/>
    <mergeCell ref="W2:Z2"/>
    <mergeCell ref="A2:A3"/>
    <mergeCell ref="B2:B3"/>
    <mergeCell ref="C2:D2"/>
    <mergeCell ref="E2:M2"/>
    <mergeCell ref="N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Индекс (2)</vt:lpstr>
      <vt:lpstr>Индекс</vt:lpstr>
      <vt:lpstr>Лист1</vt:lpstr>
      <vt:lpstr>Индекс!Область_печати</vt:lpstr>
      <vt:lpstr>'Индекс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Владимирович Александр</dc:creator>
  <cp:lastModifiedBy>User</cp:lastModifiedBy>
  <cp:lastPrinted>2021-12-15T06:05:28Z</cp:lastPrinted>
  <dcterms:created xsi:type="dcterms:W3CDTF">2020-09-18T07:28:05Z</dcterms:created>
  <dcterms:modified xsi:type="dcterms:W3CDTF">2022-04-19T09:18:25Z</dcterms:modified>
</cp:coreProperties>
</file>